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1" documentId="13_ncr:1_{24EB7DA5-AD57-494E-B7C7-160318E2A26A}" xr6:coauthVersionLast="47" xr6:coauthVersionMax="47" xr10:uidLastSave="{D0EA8859-1F4E-4665-BAB4-9A7D9FE750E8}"/>
  <bookViews>
    <workbookView xWindow="-98" yWindow="-98" windowWidth="19396" windowHeight="11596" tabRatio="747" firstSheet="5" activeTab="11" xr2:uid="{00000000-000D-0000-FFFF-FFFF00000000}"/>
  </bookViews>
  <sheets>
    <sheet name="NAO review" sheetId="13" r:id="rId1"/>
    <sheet name="Overall Caveats" sheetId="11" r:id="rId2"/>
    <sheet name="UC IWS actuals notes" sheetId="2" r:id="rId3"/>
    <sheet name="UC WC supply notes" sheetId="9" r:id="rId4"/>
    <sheet name="Inputs &gt;" sheetId="5" r:id="rId5"/>
    <sheet name="District_IWS_Actuals" sheetId="1" r:id="rId6"/>
    <sheet name="UC WC supply forecast" sheetId="3" r:id="rId7"/>
    <sheet name="Calcs &gt;" sheetId="6" r:id="rId8"/>
    <sheet name="Calculations" sheetId="4" r:id="rId9"/>
    <sheet name="Output &gt;" sheetId="7" r:id="rId10"/>
    <sheet name="IWS claimants per UC WC" sheetId="8" r:id="rId11"/>
    <sheet name="Figure 14" sheetId="12" r:id="rId12"/>
  </sheets>
  <definedNames>
    <definedName name="_xlnm._FilterDatabase" localSheetId="8" hidden="1">Calculations!$A$3:$BO$3</definedName>
    <definedName name="_xlnm._FilterDatabase" localSheetId="11" hidden="1">'Figure 14'!$U$3:$AJ$3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45" i="8" l="1"/>
  <c r="AI46" i="8"/>
  <c r="AI47" i="8"/>
  <c r="AI48" i="8"/>
  <c r="AI49" i="8"/>
  <c r="AI50" i="8"/>
  <c r="AI44" i="8"/>
  <c r="U45" i="8"/>
  <c r="V45" i="8"/>
  <c r="W45" i="8"/>
  <c r="X45" i="8"/>
  <c r="Y45" i="8"/>
  <c r="Z45" i="8"/>
  <c r="AA45" i="8"/>
  <c r="AB45" i="8"/>
  <c r="AC45" i="8"/>
  <c r="AD45" i="8"/>
  <c r="AE45" i="8"/>
  <c r="AF45" i="8"/>
  <c r="AG45" i="8"/>
  <c r="AH45" i="8"/>
  <c r="U46" i="8"/>
  <c r="V46" i="8"/>
  <c r="W46" i="8"/>
  <c r="X46" i="8"/>
  <c r="Y46" i="8"/>
  <c r="Z46" i="8"/>
  <c r="AA46" i="8"/>
  <c r="AB46" i="8"/>
  <c r="AC46" i="8"/>
  <c r="AD46" i="8"/>
  <c r="AE46" i="8"/>
  <c r="AF46" i="8"/>
  <c r="AG46" i="8"/>
  <c r="AH46" i="8"/>
  <c r="U47" i="8"/>
  <c r="V47" i="8"/>
  <c r="W47" i="8"/>
  <c r="X47" i="8"/>
  <c r="Y47" i="8"/>
  <c r="Z47" i="8"/>
  <c r="AA47" i="8"/>
  <c r="AB47" i="8"/>
  <c r="AC47" i="8"/>
  <c r="AD47" i="8"/>
  <c r="AE47" i="8"/>
  <c r="AF47" i="8"/>
  <c r="AG47" i="8"/>
  <c r="AH47" i="8"/>
  <c r="U48" i="8"/>
  <c r="V48" i="8"/>
  <c r="W48" i="8"/>
  <c r="X48" i="8"/>
  <c r="Y48" i="8"/>
  <c r="Z48" i="8"/>
  <c r="AA48" i="8"/>
  <c r="AB48" i="8"/>
  <c r="AC48" i="8"/>
  <c r="AD48" i="8"/>
  <c r="AE48" i="8"/>
  <c r="AF48" i="8"/>
  <c r="AG48" i="8"/>
  <c r="AH48" i="8"/>
  <c r="U49" i="8"/>
  <c r="V49" i="8"/>
  <c r="W49" i="8"/>
  <c r="X49" i="8"/>
  <c r="Y49" i="8"/>
  <c r="Z49" i="8"/>
  <c r="AA49" i="8"/>
  <c r="AB49" i="8"/>
  <c r="AC49" i="8"/>
  <c r="AD49" i="8"/>
  <c r="AE49" i="8"/>
  <c r="AF49" i="8"/>
  <c r="AG49" i="8"/>
  <c r="AH49" i="8"/>
  <c r="U50" i="8"/>
  <c r="V50" i="8"/>
  <c r="W50" i="8"/>
  <c r="X50" i="8"/>
  <c r="Y50" i="8"/>
  <c r="Z50" i="8"/>
  <c r="AA50" i="8"/>
  <c r="AB50" i="8"/>
  <c r="AC50" i="8"/>
  <c r="AD50" i="8"/>
  <c r="AE50" i="8"/>
  <c r="AF50" i="8"/>
  <c r="AG50" i="8"/>
  <c r="AH50" i="8"/>
  <c r="V44" i="8"/>
  <c r="W44" i="8"/>
  <c r="X44" i="8"/>
  <c r="Y44" i="8"/>
  <c r="Z44" i="8"/>
  <c r="AA44" i="8"/>
  <c r="AB44" i="8"/>
  <c r="AC44" i="8"/>
  <c r="AD44" i="8"/>
  <c r="AE44" i="8"/>
  <c r="AF44" i="8"/>
  <c r="AG44" i="8"/>
  <c r="AH44" i="8"/>
  <c r="U44" i="8"/>
  <c r="AH43" i="8"/>
  <c r="AI43" i="8"/>
  <c r="AF43" i="8"/>
  <c r="AG43" i="8"/>
  <c r="V43" i="8"/>
  <c r="W43" i="8"/>
  <c r="X43" i="8"/>
  <c r="Y43" i="8"/>
  <c r="Z43" i="8"/>
  <c r="AA43" i="8"/>
  <c r="AB43" i="8"/>
  <c r="AC43" i="8"/>
  <c r="AD43" i="8"/>
  <c r="AE43" i="8"/>
  <c r="U43" i="8"/>
  <c r="BC6" i="4"/>
  <c r="BD6" i="4"/>
  <c r="BE6" i="4"/>
  <c r="BF6" i="4"/>
  <c r="BG6" i="4"/>
  <c r="BH6" i="4"/>
  <c r="BI6" i="4"/>
  <c r="BJ6" i="4"/>
  <c r="BK6" i="4"/>
  <c r="BL6" i="4"/>
  <c r="BM6" i="4"/>
  <c r="BN6" i="4"/>
  <c r="BO6" i="4"/>
  <c r="BE4" i="4"/>
  <c r="BB6" i="4"/>
  <c r="BB4" i="4"/>
  <c r="B44" i="8"/>
  <c r="P4" i="8"/>
  <c r="AQ46" i="4"/>
  <c r="AM47" i="4"/>
  <c r="AL44" i="4"/>
  <c r="AV15" i="4"/>
  <c r="AL31" i="4"/>
  <c r="AL14" i="4"/>
  <c r="AL38" i="4"/>
  <c r="AW28" i="4"/>
  <c r="AN19" i="4"/>
  <c r="AL10" i="4"/>
  <c r="E63" i="4"/>
  <c r="F63" i="4"/>
  <c r="G63" i="4"/>
  <c r="H63" i="4"/>
  <c r="I63" i="4"/>
  <c r="J63" i="4"/>
  <c r="K63" i="4"/>
  <c r="L63" i="4"/>
  <c r="M63" i="4"/>
  <c r="N63" i="4"/>
  <c r="O63" i="4"/>
  <c r="P63" i="4"/>
  <c r="Q63" i="4"/>
  <c r="R63" i="4"/>
  <c r="E62" i="4"/>
  <c r="F62" i="4"/>
  <c r="G62" i="4"/>
  <c r="H62" i="4"/>
  <c r="I62" i="4"/>
  <c r="J62" i="4"/>
  <c r="K62" i="4"/>
  <c r="L62" i="4"/>
  <c r="M62" i="4"/>
  <c r="N62" i="4"/>
  <c r="O62" i="4"/>
  <c r="P62" i="4"/>
  <c r="Q62" i="4"/>
  <c r="R62" i="4"/>
  <c r="E61" i="4"/>
  <c r="F61" i="4"/>
  <c r="G61" i="4"/>
  <c r="H61" i="4"/>
  <c r="I61" i="4"/>
  <c r="J61" i="4"/>
  <c r="K61" i="4"/>
  <c r="L61" i="4"/>
  <c r="M61" i="4"/>
  <c r="N61" i="4"/>
  <c r="O61" i="4"/>
  <c r="P61" i="4"/>
  <c r="Q61" i="4"/>
  <c r="R61" i="4"/>
  <c r="E60" i="4"/>
  <c r="F60" i="4"/>
  <c r="G60" i="4"/>
  <c r="H60" i="4"/>
  <c r="I60" i="4"/>
  <c r="J60" i="4"/>
  <c r="K60" i="4"/>
  <c r="L60" i="4"/>
  <c r="M60" i="4"/>
  <c r="N60" i="4"/>
  <c r="O60" i="4"/>
  <c r="P60" i="4"/>
  <c r="Q60" i="4"/>
  <c r="R60" i="4"/>
  <c r="E59" i="4"/>
  <c r="F59" i="4"/>
  <c r="G59" i="4"/>
  <c r="H59" i="4"/>
  <c r="I59" i="4"/>
  <c r="J59" i="4"/>
  <c r="K59" i="4"/>
  <c r="L59" i="4"/>
  <c r="M59" i="4"/>
  <c r="N59" i="4"/>
  <c r="O59" i="4"/>
  <c r="P59" i="4"/>
  <c r="Q59" i="4"/>
  <c r="R59" i="4"/>
  <c r="E58" i="4"/>
  <c r="F58" i="4"/>
  <c r="G58" i="4"/>
  <c r="H58" i="4"/>
  <c r="I58" i="4"/>
  <c r="J58" i="4"/>
  <c r="K58" i="4"/>
  <c r="L58" i="4"/>
  <c r="M58" i="4"/>
  <c r="N58" i="4"/>
  <c r="O58" i="4"/>
  <c r="P58" i="4"/>
  <c r="Q58" i="4"/>
  <c r="R58" i="4"/>
  <c r="E57" i="4"/>
  <c r="F57" i="4"/>
  <c r="G57" i="4"/>
  <c r="H57" i="4"/>
  <c r="I57" i="4"/>
  <c r="J57" i="4"/>
  <c r="K57" i="4"/>
  <c r="L57" i="4"/>
  <c r="M57" i="4"/>
  <c r="N57" i="4"/>
  <c r="O57" i="4"/>
  <c r="P57" i="4"/>
  <c r="Q57" i="4"/>
  <c r="R57" i="4"/>
  <c r="E56" i="4"/>
  <c r="F56" i="4"/>
  <c r="G56" i="4"/>
  <c r="H56" i="4"/>
  <c r="I56" i="4"/>
  <c r="J56" i="4"/>
  <c r="K56" i="4"/>
  <c r="L56" i="4"/>
  <c r="M56" i="4"/>
  <c r="N56" i="4"/>
  <c r="O56" i="4"/>
  <c r="P56" i="4"/>
  <c r="Q56" i="4"/>
  <c r="R56" i="4"/>
  <c r="E55" i="4"/>
  <c r="F55" i="4"/>
  <c r="G55" i="4"/>
  <c r="H55" i="4"/>
  <c r="I55" i="4"/>
  <c r="J55" i="4"/>
  <c r="K55" i="4"/>
  <c r="L55" i="4"/>
  <c r="M55" i="4"/>
  <c r="N55" i="4"/>
  <c r="O55" i="4"/>
  <c r="P55" i="4"/>
  <c r="Q55" i="4"/>
  <c r="R55" i="4"/>
  <c r="E54" i="4"/>
  <c r="F54" i="4"/>
  <c r="G54" i="4"/>
  <c r="H54" i="4"/>
  <c r="I54" i="4"/>
  <c r="J54" i="4"/>
  <c r="K54" i="4"/>
  <c r="L54" i="4"/>
  <c r="M54" i="4"/>
  <c r="N54" i="4"/>
  <c r="O54" i="4"/>
  <c r="P54" i="4"/>
  <c r="Q54" i="4"/>
  <c r="R54" i="4"/>
  <c r="W64" i="4"/>
  <c r="X64" i="4"/>
  <c r="Y64" i="4"/>
  <c r="Z64" i="4"/>
  <c r="AA64" i="4"/>
  <c r="AB64" i="4"/>
  <c r="AC64" i="4"/>
  <c r="AD64" i="4"/>
  <c r="AE64" i="4"/>
  <c r="AF64" i="4"/>
  <c r="AG64" i="4"/>
  <c r="AH64" i="4"/>
  <c r="AI64" i="4"/>
  <c r="W63" i="4"/>
  <c r="X63" i="4"/>
  <c r="Y63" i="4"/>
  <c r="Z63" i="4"/>
  <c r="AA63" i="4"/>
  <c r="AB63" i="4"/>
  <c r="AC63" i="4"/>
  <c r="AD63" i="4"/>
  <c r="AE63" i="4"/>
  <c r="AF63" i="4"/>
  <c r="AG63" i="4"/>
  <c r="AH63" i="4"/>
  <c r="AI63" i="4"/>
  <c r="W61" i="4"/>
  <c r="X61" i="4"/>
  <c r="Y61" i="4"/>
  <c r="Z61" i="4"/>
  <c r="AA61" i="4"/>
  <c r="AB61" i="4"/>
  <c r="AC61" i="4"/>
  <c r="AD61" i="4"/>
  <c r="AE61" i="4"/>
  <c r="AF61" i="4"/>
  <c r="AG61" i="4"/>
  <c r="AH61" i="4"/>
  <c r="AI61" i="4"/>
  <c r="W60" i="4"/>
  <c r="X60" i="4"/>
  <c r="Y60" i="4"/>
  <c r="Z60" i="4"/>
  <c r="AA60" i="4"/>
  <c r="AB60" i="4"/>
  <c r="AC60" i="4"/>
  <c r="AD60" i="4"/>
  <c r="AE60" i="4"/>
  <c r="AF60" i="4"/>
  <c r="AG60" i="4"/>
  <c r="AH60" i="4"/>
  <c r="AI60" i="4"/>
  <c r="W59" i="4"/>
  <c r="X59" i="4"/>
  <c r="Y59" i="4"/>
  <c r="Z59" i="4"/>
  <c r="AA59" i="4"/>
  <c r="AB59" i="4"/>
  <c r="AC59" i="4"/>
  <c r="AD59" i="4"/>
  <c r="AE59" i="4"/>
  <c r="AF59" i="4"/>
  <c r="AG59" i="4"/>
  <c r="AH59" i="4"/>
  <c r="AI59" i="4"/>
  <c r="W58" i="4"/>
  <c r="X58" i="4"/>
  <c r="Y58" i="4"/>
  <c r="Z58" i="4"/>
  <c r="AA58" i="4"/>
  <c r="AB58" i="4"/>
  <c r="AC58" i="4"/>
  <c r="AD58" i="4"/>
  <c r="AE58" i="4"/>
  <c r="AF58" i="4"/>
  <c r="AG58" i="4"/>
  <c r="AH58" i="4"/>
  <c r="AI58" i="4"/>
  <c r="W57" i="4"/>
  <c r="X57" i="4"/>
  <c r="Y57" i="4"/>
  <c r="Z57" i="4"/>
  <c r="AA57" i="4"/>
  <c r="AB57" i="4"/>
  <c r="AC57" i="4"/>
  <c r="AD57" i="4"/>
  <c r="AE57" i="4"/>
  <c r="AF57" i="4"/>
  <c r="AG57" i="4"/>
  <c r="AH57" i="4"/>
  <c r="AI57" i="4"/>
  <c r="W56" i="4"/>
  <c r="X56" i="4"/>
  <c r="Y56" i="4"/>
  <c r="Z56" i="4"/>
  <c r="AA56" i="4"/>
  <c r="AB56" i="4"/>
  <c r="AC56" i="4"/>
  <c r="AD56" i="4"/>
  <c r="AE56" i="4"/>
  <c r="AF56" i="4"/>
  <c r="AG56" i="4"/>
  <c r="AH56" i="4"/>
  <c r="AI56" i="4"/>
  <c r="V56" i="4"/>
  <c r="V57" i="4"/>
  <c r="V58" i="4"/>
  <c r="V63" i="4" s="1"/>
  <c r="V64" i="4" s="1"/>
  <c r="V59" i="4"/>
  <c r="V60" i="4"/>
  <c r="V61" i="4"/>
  <c r="W55" i="4"/>
  <c r="X55" i="4"/>
  <c r="Y55" i="4"/>
  <c r="Z55" i="4"/>
  <c r="AA55" i="4"/>
  <c r="AB55" i="4"/>
  <c r="AC55" i="4"/>
  <c r="AD55" i="4"/>
  <c r="AE55" i="4"/>
  <c r="AF55" i="4"/>
  <c r="AG55" i="4"/>
  <c r="AH55" i="4"/>
  <c r="AI55" i="4"/>
  <c r="V55" i="4"/>
  <c r="D63" i="4" l="1"/>
  <c r="D62" i="4"/>
  <c r="D61" i="4"/>
  <c r="D56" i="4"/>
  <c r="D60" i="4"/>
  <c r="D59" i="4"/>
  <c r="D58" i="4"/>
  <c r="D57" i="4"/>
  <c r="D55" i="4"/>
  <c r="D54" i="4"/>
  <c r="D44" i="4"/>
  <c r="AL4" i="4"/>
  <c r="B4" i="8"/>
  <c r="E41" i="3"/>
  <c r="E42" i="3" s="1"/>
  <c r="F41" i="3"/>
  <c r="F42" i="3" s="1"/>
  <c r="G41" i="3"/>
  <c r="G42" i="3" s="1"/>
  <c r="H41" i="3"/>
  <c r="H42" i="3" s="1"/>
  <c r="I41" i="3"/>
  <c r="I42" i="3" s="1"/>
  <c r="J41" i="3"/>
  <c r="J42" i="3" s="1"/>
  <c r="K41" i="3"/>
  <c r="K42" i="3" s="1"/>
  <c r="L41" i="3"/>
  <c r="L42" i="3" s="1"/>
  <c r="M41" i="3"/>
  <c r="M42" i="3" s="1"/>
  <c r="N41" i="3"/>
  <c r="N42" i="3" s="1"/>
  <c r="O41" i="3"/>
  <c r="O42" i="3" s="1"/>
  <c r="P41" i="3"/>
  <c r="P42" i="3" s="1"/>
  <c r="Q41" i="3"/>
  <c r="Q42" i="3" s="1"/>
  <c r="D41" i="3"/>
  <c r="D42" i="3" s="1"/>
  <c r="D40" i="3"/>
  <c r="AH44" i="4"/>
  <c r="D49" i="12" l="1"/>
  <c r="E49" i="12"/>
  <c r="F49" i="12"/>
  <c r="G49" i="12"/>
  <c r="H49" i="12"/>
  <c r="I49" i="12"/>
  <c r="J49" i="12"/>
  <c r="K49" i="12"/>
  <c r="L49" i="12"/>
  <c r="M49" i="12"/>
  <c r="N49" i="12"/>
  <c r="O49" i="12"/>
  <c r="P49" i="12"/>
  <c r="C49" i="12"/>
  <c r="T44" i="12"/>
  <c r="U44" i="12"/>
  <c r="V44" i="12"/>
  <c r="W44" i="12"/>
  <c r="X44" i="12"/>
  <c r="Y44" i="12"/>
  <c r="Z44" i="12"/>
  <c r="AA44" i="12"/>
  <c r="AB44" i="12"/>
  <c r="AC44" i="12"/>
  <c r="AD44" i="12"/>
  <c r="AE44" i="12"/>
  <c r="AF44" i="12"/>
  <c r="S44" i="12"/>
  <c r="D16" i="12" l="1"/>
  <c r="E16" i="12"/>
  <c r="F16" i="12"/>
  <c r="G16" i="12"/>
  <c r="H16" i="12"/>
  <c r="I16" i="12"/>
  <c r="J16" i="12"/>
  <c r="K16" i="12"/>
  <c r="L16" i="12"/>
  <c r="M16" i="12"/>
  <c r="N16" i="12"/>
  <c r="O16" i="12"/>
  <c r="P16" i="12"/>
  <c r="D17" i="12"/>
  <c r="E17" i="12"/>
  <c r="F17" i="12"/>
  <c r="G17" i="12"/>
  <c r="H17" i="12"/>
  <c r="I17" i="12"/>
  <c r="J17" i="12"/>
  <c r="K17" i="12"/>
  <c r="L17" i="12"/>
  <c r="M17" i="12"/>
  <c r="N17" i="12"/>
  <c r="O17" i="12"/>
  <c r="P17" i="12"/>
  <c r="C17" i="12"/>
  <c r="C16" i="12"/>
  <c r="V44" i="4" l="1"/>
  <c r="AD44" i="4" l="1"/>
  <c r="E40" i="3"/>
  <c r="F40" i="3"/>
  <c r="G40" i="3"/>
  <c r="H40" i="3"/>
  <c r="I40" i="3"/>
  <c r="J40" i="3"/>
  <c r="K40" i="3"/>
  <c r="L40" i="3"/>
  <c r="M40" i="3"/>
  <c r="N40" i="3"/>
  <c r="O40" i="3"/>
  <c r="P40" i="3"/>
  <c r="Q40" i="3"/>
  <c r="V33" i="4" l="1"/>
  <c r="W44" i="4" l="1"/>
  <c r="AF50" i="4"/>
  <c r="AG49" i="4"/>
  <c r="Y49" i="4"/>
  <c r="AI47" i="4"/>
  <c r="W47" i="4"/>
  <c r="X46" i="4"/>
  <c r="Y45" i="4"/>
  <c r="Z44" i="4"/>
  <c r="V48" i="4"/>
  <c r="AI50" i="4"/>
  <c r="AE50" i="4"/>
  <c r="AA50" i="4"/>
  <c r="W50" i="4"/>
  <c r="AF49" i="4"/>
  <c r="AB49" i="4"/>
  <c r="X49" i="4"/>
  <c r="AG48" i="4"/>
  <c r="AC48" i="4"/>
  <c r="Y48" i="4"/>
  <c r="AH47" i="4"/>
  <c r="AD47" i="4"/>
  <c r="Z47" i="4"/>
  <c r="AI46" i="4"/>
  <c r="AE46" i="4"/>
  <c r="AA46" i="4"/>
  <c r="W46" i="4"/>
  <c r="AF45" i="4"/>
  <c r="AB45" i="4"/>
  <c r="X45" i="4"/>
  <c r="AG44" i="4"/>
  <c r="AC44" i="4"/>
  <c r="Y44" i="4"/>
  <c r="V49" i="4"/>
  <c r="AB50" i="4"/>
  <c r="AC49" i="4"/>
  <c r="AD48" i="4"/>
  <c r="Z48" i="4"/>
  <c r="AA47" i="4"/>
  <c r="AB46" i="4"/>
  <c r="AC45" i="4"/>
  <c r="V47" i="4"/>
  <c r="AH50" i="4"/>
  <c r="AD50" i="4"/>
  <c r="Z50" i="4"/>
  <c r="AI49" i="4"/>
  <c r="AE49" i="4"/>
  <c r="AA49" i="4"/>
  <c r="W49" i="4"/>
  <c r="AF48" i="4"/>
  <c r="AB48" i="4"/>
  <c r="X48" i="4"/>
  <c r="AG47" i="4"/>
  <c r="AC47" i="4"/>
  <c r="Y47" i="4"/>
  <c r="AH46" i="4"/>
  <c r="AD46" i="4"/>
  <c r="Z46" i="4"/>
  <c r="AI45" i="4"/>
  <c r="AE45" i="4"/>
  <c r="AA45" i="4"/>
  <c r="W45" i="4"/>
  <c r="AF44" i="4"/>
  <c r="AB44" i="4"/>
  <c r="X44" i="4"/>
  <c r="V45" i="4"/>
  <c r="X50" i="4"/>
  <c r="AH48" i="4"/>
  <c r="AE47" i="4"/>
  <c r="AF46" i="4"/>
  <c r="AG45" i="4"/>
  <c r="V50" i="4"/>
  <c r="V46" i="4"/>
  <c r="AG50" i="4"/>
  <c r="AC50" i="4"/>
  <c r="Y50" i="4"/>
  <c r="AH49" i="4"/>
  <c r="AD49" i="4"/>
  <c r="Z49" i="4"/>
  <c r="AI48" i="4"/>
  <c r="AE48" i="4"/>
  <c r="AA48" i="4"/>
  <c r="W48" i="4"/>
  <c r="AF47" i="4"/>
  <c r="AB47" i="4"/>
  <c r="X47" i="4"/>
  <c r="AG46" i="4"/>
  <c r="AC46" i="4"/>
  <c r="Y46" i="4"/>
  <c r="AH45" i="4"/>
  <c r="AD45" i="4"/>
  <c r="AD53" i="4" s="1"/>
  <c r="Z45" i="4"/>
  <c r="AI44" i="4"/>
  <c r="AI53" i="4" s="1"/>
  <c r="AE44" i="4"/>
  <c r="AA44" i="4"/>
  <c r="AA53" i="4" s="1"/>
  <c r="AB53" i="4" l="1"/>
  <c r="AC53" i="4"/>
  <c r="AF53" i="4"/>
  <c r="AG53" i="4"/>
  <c r="AE53" i="4"/>
  <c r="AH53" i="4"/>
  <c r="B53" i="8"/>
  <c r="V53" i="4"/>
  <c r="X53" i="4"/>
  <c r="Y53" i="4"/>
  <c r="Z53" i="4"/>
  <c r="W53" i="4"/>
  <c r="V5" i="4"/>
  <c r="W5" i="4"/>
  <c r="X5" i="4"/>
  <c r="Y5" i="4"/>
  <c r="Z5" i="4"/>
  <c r="AA5" i="4"/>
  <c r="AB5" i="4"/>
  <c r="AC5" i="4"/>
  <c r="AD5" i="4"/>
  <c r="AE5" i="4"/>
  <c r="AF5" i="4"/>
  <c r="AG5" i="4"/>
  <c r="AH5" i="4"/>
  <c r="AI5" i="4"/>
  <c r="V6" i="4"/>
  <c r="W6" i="4"/>
  <c r="X6" i="4"/>
  <c r="Y6" i="4"/>
  <c r="Z6" i="4"/>
  <c r="AA6" i="4"/>
  <c r="AB6" i="4"/>
  <c r="AC6" i="4"/>
  <c r="AD6" i="4"/>
  <c r="AE6" i="4"/>
  <c r="AF6" i="4"/>
  <c r="AG6" i="4"/>
  <c r="AH6" i="4"/>
  <c r="AI6" i="4"/>
  <c r="V7" i="4"/>
  <c r="W7" i="4"/>
  <c r="X7" i="4"/>
  <c r="Y7" i="4"/>
  <c r="Z7" i="4"/>
  <c r="AA7" i="4"/>
  <c r="AB7" i="4"/>
  <c r="AC7" i="4"/>
  <c r="AD7" i="4"/>
  <c r="AE7" i="4"/>
  <c r="AF7" i="4"/>
  <c r="AG7" i="4"/>
  <c r="AH7" i="4"/>
  <c r="AI7" i="4"/>
  <c r="V8" i="4"/>
  <c r="W8" i="4"/>
  <c r="X8" i="4"/>
  <c r="Y8" i="4"/>
  <c r="Z8" i="4"/>
  <c r="AA8" i="4"/>
  <c r="AB8" i="4"/>
  <c r="AC8" i="4"/>
  <c r="AD8" i="4"/>
  <c r="AE8" i="4"/>
  <c r="AF8" i="4"/>
  <c r="AG8" i="4"/>
  <c r="AH8" i="4"/>
  <c r="AI8" i="4"/>
  <c r="V9" i="4"/>
  <c r="W9" i="4"/>
  <c r="X9" i="4"/>
  <c r="Y9" i="4"/>
  <c r="Z9" i="4"/>
  <c r="AA9" i="4"/>
  <c r="AB9" i="4"/>
  <c r="AC9" i="4"/>
  <c r="AD9" i="4"/>
  <c r="AE9" i="4"/>
  <c r="AF9" i="4"/>
  <c r="AG9" i="4"/>
  <c r="AH9" i="4"/>
  <c r="AI9" i="4"/>
  <c r="V11" i="4"/>
  <c r="W11" i="4"/>
  <c r="X11" i="4"/>
  <c r="Y11" i="4"/>
  <c r="Z11" i="4"/>
  <c r="AA11" i="4"/>
  <c r="AB11" i="4"/>
  <c r="AC11" i="4"/>
  <c r="AD11" i="4"/>
  <c r="AE11" i="4"/>
  <c r="AF11" i="4"/>
  <c r="AG11" i="4"/>
  <c r="AH11" i="4"/>
  <c r="AI11" i="4"/>
  <c r="V12" i="4"/>
  <c r="W12" i="4"/>
  <c r="X12" i="4"/>
  <c r="Y12" i="4"/>
  <c r="Z12" i="4"/>
  <c r="AA12" i="4"/>
  <c r="AB12" i="4"/>
  <c r="AC12" i="4"/>
  <c r="AD12" i="4"/>
  <c r="AE12" i="4"/>
  <c r="AF12" i="4"/>
  <c r="AG12" i="4"/>
  <c r="AH12" i="4"/>
  <c r="AI12" i="4"/>
  <c r="V13" i="4"/>
  <c r="W13" i="4"/>
  <c r="X13" i="4"/>
  <c r="Y13" i="4"/>
  <c r="Z13" i="4"/>
  <c r="AA13" i="4"/>
  <c r="AB13" i="4"/>
  <c r="AC13" i="4"/>
  <c r="AD13" i="4"/>
  <c r="AE13" i="4"/>
  <c r="AF13" i="4"/>
  <c r="AG13" i="4"/>
  <c r="AH13" i="4"/>
  <c r="AI13" i="4"/>
  <c r="V10" i="4"/>
  <c r="W10" i="4"/>
  <c r="X10" i="4"/>
  <c r="Y10" i="4"/>
  <c r="Z10" i="4"/>
  <c r="AA10" i="4"/>
  <c r="AB10" i="4"/>
  <c r="AC10" i="4"/>
  <c r="AD10" i="4"/>
  <c r="AE10" i="4"/>
  <c r="AF10" i="4"/>
  <c r="AG10" i="4"/>
  <c r="AH10" i="4"/>
  <c r="AI10" i="4"/>
  <c r="V17" i="4"/>
  <c r="W17" i="4"/>
  <c r="X17" i="4"/>
  <c r="Y17" i="4"/>
  <c r="Z17" i="4"/>
  <c r="AA17" i="4"/>
  <c r="AB17" i="4"/>
  <c r="AC17" i="4"/>
  <c r="AD17" i="4"/>
  <c r="AE17" i="4"/>
  <c r="AF17" i="4"/>
  <c r="AG17" i="4"/>
  <c r="AH17" i="4"/>
  <c r="AI17" i="4"/>
  <c r="V18" i="4"/>
  <c r="W18" i="4"/>
  <c r="X18" i="4"/>
  <c r="Y18" i="4"/>
  <c r="Z18" i="4"/>
  <c r="AA18" i="4"/>
  <c r="AB18" i="4"/>
  <c r="AC18" i="4"/>
  <c r="AD18" i="4"/>
  <c r="AE18" i="4"/>
  <c r="AF18" i="4"/>
  <c r="AG18" i="4"/>
  <c r="AH18" i="4"/>
  <c r="AI18" i="4"/>
  <c r="V14" i="4"/>
  <c r="W14" i="4"/>
  <c r="X14" i="4"/>
  <c r="Y14" i="4"/>
  <c r="Z14" i="4"/>
  <c r="AA14" i="4"/>
  <c r="AB14" i="4"/>
  <c r="AC14" i="4"/>
  <c r="AD14" i="4"/>
  <c r="AE14" i="4"/>
  <c r="AF14" i="4"/>
  <c r="AG14" i="4"/>
  <c r="AH14" i="4"/>
  <c r="AI14" i="4"/>
  <c r="V19" i="4"/>
  <c r="W19" i="4"/>
  <c r="X19" i="4"/>
  <c r="Y19" i="4"/>
  <c r="Z19" i="4"/>
  <c r="AA19" i="4"/>
  <c r="AB19" i="4"/>
  <c r="AC19" i="4"/>
  <c r="AD19" i="4"/>
  <c r="AE19" i="4"/>
  <c r="AF19" i="4"/>
  <c r="AG19" i="4"/>
  <c r="AH19" i="4"/>
  <c r="AI19" i="4"/>
  <c r="V20" i="4"/>
  <c r="W20" i="4"/>
  <c r="X20" i="4"/>
  <c r="Y20" i="4"/>
  <c r="Z20" i="4"/>
  <c r="AA20" i="4"/>
  <c r="AB20" i="4"/>
  <c r="AC20" i="4"/>
  <c r="AD20" i="4"/>
  <c r="AE20" i="4"/>
  <c r="AF20" i="4"/>
  <c r="AG20" i="4"/>
  <c r="AH20" i="4"/>
  <c r="AI20" i="4"/>
  <c r="V15" i="4"/>
  <c r="W15" i="4"/>
  <c r="X15" i="4"/>
  <c r="Y15" i="4"/>
  <c r="Z15" i="4"/>
  <c r="AA15" i="4"/>
  <c r="AB15" i="4"/>
  <c r="AC15" i="4"/>
  <c r="AD15" i="4"/>
  <c r="AE15" i="4"/>
  <c r="AF15" i="4"/>
  <c r="AG15" i="4"/>
  <c r="AH15" i="4"/>
  <c r="AI15" i="4"/>
  <c r="V16" i="4"/>
  <c r="W16" i="4"/>
  <c r="X16" i="4"/>
  <c r="Y16" i="4"/>
  <c r="Z16" i="4"/>
  <c r="AA16" i="4"/>
  <c r="AB16" i="4"/>
  <c r="AC16" i="4"/>
  <c r="AD16" i="4"/>
  <c r="AE16" i="4"/>
  <c r="AF16" i="4"/>
  <c r="AG16" i="4"/>
  <c r="AH16" i="4"/>
  <c r="AI16" i="4"/>
  <c r="V21" i="4"/>
  <c r="W21" i="4"/>
  <c r="X21" i="4"/>
  <c r="Y21" i="4"/>
  <c r="Z21" i="4"/>
  <c r="AA21" i="4"/>
  <c r="AB21" i="4"/>
  <c r="AC21" i="4"/>
  <c r="AD21" i="4"/>
  <c r="AE21" i="4"/>
  <c r="AF21" i="4"/>
  <c r="AG21" i="4"/>
  <c r="AH21" i="4"/>
  <c r="AI21" i="4"/>
  <c r="V22" i="4"/>
  <c r="W22" i="4"/>
  <c r="X22" i="4"/>
  <c r="Y22" i="4"/>
  <c r="Z22" i="4"/>
  <c r="AA22" i="4"/>
  <c r="AB22" i="4"/>
  <c r="AC22" i="4"/>
  <c r="AD22" i="4"/>
  <c r="AE22" i="4"/>
  <c r="AF22" i="4"/>
  <c r="AG22" i="4"/>
  <c r="AH22" i="4"/>
  <c r="AI22" i="4"/>
  <c r="V23" i="4"/>
  <c r="W23" i="4"/>
  <c r="X23" i="4"/>
  <c r="Y23" i="4"/>
  <c r="Z23" i="4"/>
  <c r="AA23" i="4"/>
  <c r="AB23" i="4"/>
  <c r="AC23" i="4"/>
  <c r="AD23" i="4"/>
  <c r="AE23" i="4"/>
  <c r="AF23" i="4"/>
  <c r="AG23" i="4"/>
  <c r="AH23" i="4"/>
  <c r="AI23" i="4"/>
  <c r="V24" i="4"/>
  <c r="W24" i="4"/>
  <c r="X24" i="4"/>
  <c r="Y24" i="4"/>
  <c r="Z24" i="4"/>
  <c r="AA24" i="4"/>
  <c r="AB24" i="4"/>
  <c r="AC24" i="4"/>
  <c r="AD24" i="4"/>
  <c r="AE24" i="4"/>
  <c r="AF24" i="4"/>
  <c r="AG24" i="4"/>
  <c r="AH24" i="4"/>
  <c r="AI24" i="4"/>
  <c r="V25" i="4"/>
  <c r="W25" i="4"/>
  <c r="X25" i="4"/>
  <c r="Y25" i="4"/>
  <c r="Z25" i="4"/>
  <c r="AA25" i="4"/>
  <c r="AB25" i="4"/>
  <c r="AC25" i="4"/>
  <c r="AD25" i="4"/>
  <c r="AE25" i="4"/>
  <c r="AF25" i="4"/>
  <c r="AG25" i="4"/>
  <c r="AH25" i="4"/>
  <c r="AI25" i="4"/>
  <c r="V26" i="4"/>
  <c r="W26" i="4"/>
  <c r="X26" i="4"/>
  <c r="Y26" i="4"/>
  <c r="Z26" i="4"/>
  <c r="AA26" i="4"/>
  <c r="AB26" i="4"/>
  <c r="AC26" i="4"/>
  <c r="AD26" i="4"/>
  <c r="AE26" i="4"/>
  <c r="AF26" i="4"/>
  <c r="AG26" i="4"/>
  <c r="AH26" i="4"/>
  <c r="AI26" i="4"/>
  <c r="V27" i="4"/>
  <c r="W27" i="4"/>
  <c r="X27" i="4"/>
  <c r="Y27" i="4"/>
  <c r="Z27" i="4"/>
  <c r="AA27" i="4"/>
  <c r="AB27" i="4"/>
  <c r="AC27" i="4"/>
  <c r="AD27" i="4"/>
  <c r="AE27" i="4"/>
  <c r="AF27" i="4"/>
  <c r="AG27" i="4"/>
  <c r="AH27" i="4"/>
  <c r="AI27" i="4"/>
  <c r="V28" i="4"/>
  <c r="W28" i="4"/>
  <c r="X28" i="4"/>
  <c r="Y28" i="4"/>
  <c r="Z28" i="4"/>
  <c r="AA28" i="4"/>
  <c r="AB28" i="4"/>
  <c r="AC28" i="4"/>
  <c r="AD28" i="4"/>
  <c r="AE28" i="4"/>
  <c r="AF28" i="4"/>
  <c r="AG28" i="4"/>
  <c r="AH28" i="4"/>
  <c r="AI28" i="4"/>
  <c r="V34" i="4"/>
  <c r="W34" i="4"/>
  <c r="X34" i="4"/>
  <c r="Y34" i="4"/>
  <c r="Z34" i="4"/>
  <c r="AA34" i="4"/>
  <c r="AB34" i="4"/>
  <c r="AC34" i="4"/>
  <c r="AD34" i="4"/>
  <c r="AE34" i="4"/>
  <c r="AF34" i="4"/>
  <c r="AG34" i="4"/>
  <c r="AH34" i="4"/>
  <c r="AI34" i="4"/>
  <c r="V35" i="4"/>
  <c r="W35" i="4"/>
  <c r="X35" i="4"/>
  <c r="Y35" i="4"/>
  <c r="Z35" i="4"/>
  <c r="AA35" i="4"/>
  <c r="AB35" i="4"/>
  <c r="AC35" i="4"/>
  <c r="AD35" i="4"/>
  <c r="AE35" i="4"/>
  <c r="AF35" i="4"/>
  <c r="AG35" i="4"/>
  <c r="AH35" i="4"/>
  <c r="AI35" i="4"/>
  <c r="V36" i="4"/>
  <c r="W36" i="4"/>
  <c r="X36" i="4"/>
  <c r="Y36" i="4"/>
  <c r="Z36" i="4"/>
  <c r="AA36" i="4"/>
  <c r="AB36" i="4"/>
  <c r="AC36" i="4"/>
  <c r="AD36" i="4"/>
  <c r="AE36" i="4"/>
  <c r="AF36" i="4"/>
  <c r="AG36" i="4"/>
  <c r="AH36" i="4"/>
  <c r="AI36" i="4"/>
  <c r="V37" i="4"/>
  <c r="W37" i="4"/>
  <c r="X37" i="4"/>
  <c r="Y37" i="4"/>
  <c r="Z37" i="4"/>
  <c r="AA37" i="4"/>
  <c r="AB37" i="4"/>
  <c r="AC37" i="4"/>
  <c r="AD37" i="4"/>
  <c r="AE37" i="4"/>
  <c r="AF37" i="4"/>
  <c r="AG37" i="4"/>
  <c r="AH37" i="4"/>
  <c r="AI37" i="4"/>
  <c r="V38" i="4"/>
  <c r="W38" i="4"/>
  <c r="X38" i="4"/>
  <c r="Y38" i="4"/>
  <c r="Z38" i="4"/>
  <c r="AA38" i="4"/>
  <c r="AB38" i="4"/>
  <c r="AC38" i="4"/>
  <c r="AD38" i="4"/>
  <c r="AE38" i="4"/>
  <c r="AF38" i="4"/>
  <c r="AG38" i="4"/>
  <c r="AH38" i="4"/>
  <c r="AI38" i="4"/>
  <c r="V29" i="4"/>
  <c r="W29" i="4"/>
  <c r="X29" i="4"/>
  <c r="Y29" i="4"/>
  <c r="Z29" i="4"/>
  <c r="AA29" i="4"/>
  <c r="AB29" i="4"/>
  <c r="AC29" i="4"/>
  <c r="AD29" i="4"/>
  <c r="AE29" i="4"/>
  <c r="AF29" i="4"/>
  <c r="AG29" i="4"/>
  <c r="AH29" i="4"/>
  <c r="AI29" i="4"/>
  <c r="V30" i="4"/>
  <c r="W30" i="4"/>
  <c r="X30" i="4"/>
  <c r="Y30" i="4"/>
  <c r="Z30" i="4"/>
  <c r="AA30" i="4"/>
  <c r="AB30" i="4"/>
  <c r="AC30" i="4"/>
  <c r="AD30" i="4"/>
  <c r="AE30" i="4"/>
  <c r="AF30" i="4"/>
  <c r="AG30" i="4"/>
  <c r="AH30" i="4"/>
  <c r="AI30" i="4"/>
  <c r="V39" i="4"/>
  <c r="W39" i="4"/>
  <c r="X39" i="4"/>
  <c r="Y39" i="4"/>
  <c r="Z39" i="4"/>
  <c r="AA39" i="4"/>
  <c r="AB39" i="4"/>
  <c r="AC39" i="4"/>
  <c r="AD39" i="4"/>
  <c r="AE39" i="4"/>
  <c r="AF39" i="4"/>
  <c r="AG39" i="4"/>
  <c r="AH39" i="4"/>
  <c r="AI39" i="4"/>
  <c r="V31" i="4"/>
  <c r="W31" i="4"/>
  <c r="X31" i="4"/>
  <c r="Y31" i="4"/>
  <c r="Z31" i="4"/>
  <c r="AA31" i="4"/>
  <c r="AB31" i="4"/>
  <c r="AC31" i="4"/>
  <c r="AD31" i="4"/>
  <c r="AE31" i="4"/>
  <c r="AF31" i="4"/>
  <c r="AG31" i="4"/>
  <c r="AH31" i="4"/>
  <c r="AI31" i="4"/>
  <c r="V32" i="4"/>
  <c r="W32" i="4"/>
  <c r="X32" i="4"/>
  <c r="Y32" i="4"/>
  <c r="Z32" i="4"/>
  <c r="AA32" i="4"/>
  <c r="AB32" i="4"/>
  <c r="AC32" i="4"/>
  <c r="AD32" i="4"/>
  <c r="AE32" i="4"/>
  <c r="AF32" i="4"/>
  <c r="AG32" i="4"/>
  <c r="AH32" i="4"/>
  <c r="AI32" i="4"/>
  <c r="V40" i="4"/>
  <c r="W40" i="4"/>
  <c r="X40" i="4"/>
  <c r="Y40" i="4"/>
  <c r="Z40" i="4"/>
  <c r="AA40" i="4"/>
  <c r="AB40" i="4"/>
  <c r="AC40" i="4"/>
  <c r="AD40" i="4"/>
  <c r="AE40" i="4"/>
  <c r="AF40" i="4"/>
  <c r="AG40" i="4"/>
  <c r="AH40" i="4"/>
  <c r="AI40" i="4"/>
  <c r="W33" i="4"/>
  <c r="X33" i="4"/>
  <c r="Y33" i="4"/>
  <c r="Z33" i="4"/>
  <c r="AA33" i="4"/>
  <c r="AB33" i="4"/>
  <c r="AC33" i="4"/>
  <c r="AD33" i="4"/>
  <c r="AE33" i="4"/>
  <c r="AF33" i="4"/>
  <c r="AG33" i="4"/>
  <c r="AH33" i="4"/>
  <c r="AI33" i="4"/>
  <c r="W4" i="4"/>
  <c r="X4" i="4"/>
  <c r="Y4" i="4"/>
  <c r="Z4" i="4"/>
  <c r="Z41" i="4" s="1"/>
  <c r="AA4" i="4"/>
  <c r="AB4" i="4"/>
  <c r="AC4" i="4"/>
  <c r="AD4" i="4"/>
  <c r="AE4" i="4"/>
  <c r="AF4" i="4"/>
  <c r="AG4" i="4"/>
  <c r="AH4" i="4"/>
  <c r="AI4" i="4"/>
  <c r="V4" i="4"/>
  <c r="R4" i="4"/>
  <c r="R5" i="4"/>
  <c r="R6" i="4"/>
  <c r="R7" i="4"/>
  <c r="R8" i="4"/>
  <c r="AY8" i="4" s="1"/>
  <c r="O8" i="8" s="1"/>
  <c r="AI8" i="12" s="1"/>
  <c r="R9" i="4"/>
  <c r="R11" i="4"/>
  <c r="R12" i="4"/>
  <c r="R13" i="4"/>
  <c r="AY13" i="4" s="1"/>
  <c r="O12" i="8" s="1"/>
  <c r="AI4" i="12" s="1"/>
  <c r="R10" i="4"/>
  <c r="R17" i="4"/>
  <c r="R18" i="4"/>
  <c r="R14" i="4"/>
  <c r="AY14" i="4" s="1"/>
  <c r="O16" i="8" s="1"/>
  <c r="AI19" i="12" s="1"/>
  <c r="R19" i="4"/>
  <c r="R20" i="4"/>
  <c r="R15" i="4"/>
  <c r="R16" i="4"/>
  <c r="AY16" i="4" s="1"/>
  <c r="O20" i="8" s="1"/>
  <c r="AI23" i="12" s="1"/>
  <c r="R21" i="4"/>
  <c r="R22" i="4"/>
  <c r="R23" i="4"/>
  <c r="R24" i="4"/>
  <c r="AY24" i="4" s="1"/>
  <c r="O24" i="8" s="1"/>
  <c r="AI27" i="12" s="1"/>
  <c r="R25" i="4"/>
  <c r="R26" i="4"/>
  <c r="R27" i="4"/>
  <c r="R28" i="4"/>
  <c r="AY28" i="4" s="1"/>
  <c r="O28" i="8" s="1"/>
  <c r="AI31" i="12" s="1"/>
  <c r="R34" i="4"/>
  <c r="R35" i="4"/>
  <c r="R36" i="4"/>
  <c r="R37" i="4"/>
  <c r="R38" i="4"/>
  <c r="R29" i="4"/>
  <c r="R30" i="4"/>
  <c r="R39" i="4"/>
  <c r="R31" i="4"/>
  <c r="R32" i="4"/>
  <c r="R40" i="4"/>
  <c r="R33" i="4"/>
  <c r="E4" i="4"/>
  <c r="F4" i="4"/>
  <c r="G4" i="4"/>
  <c r="H4" i="4"/>
  <c r="I4" i="4"/>
  <c r="J4" i="4"/>
  <c r="K4" i="4"/>
  <c r="L4" i="4"/>
  <c r="M4" i="4"/>
  <c r="N4" i="4"/>
  <c r="O4" i="4"/>
  <c r="P4" i="4"/>
  <c r="Q4" i="4"/>
  <c r="E5" i="4"/>
  <c r="F5" i="4"/>
  <c r="G5" i="4"/>
  <c r="H5" i="4"/>
  <c r="I5" i="4"/>
  <c r="J5" i="4"/>
  <c r="K5" i="4"/>
  <c r="L5" i="4"/>
  <c r="AS5" i="4" s="1"/>
  <c r="I5" i="8" s="1"/>
  <c r="AC11" i="12" s="1"/>
  <c r="M5" i="4"/>
  <c r="N5" i="4"/>
  <c r="O5" i="4"/>
  <c r="P5" i="4"/>
  <c r="Q5" i="4"/>
  <c r="E6" i="4"/>
  <c r="F6" i="4"/>
  <c r="G6" i="4"/>
  <c r="H6" i="4"/>
  <c r="AO6" i="4" s="1"/>
  <c r="E6" i="8" s="1"/>
  <c r="Y7" i="12" s="1"/>
  <c r="I6" i="4"/>
  <c r="J6" i="4"/>
  <c r="K6" i="4"/>
  <c r="L6" i="4"/>
  <c r="M6" i="4"/>
  <c r="N6" i="4"/>
  <c r="O6" i="4"/>
  <c r="P6" i="4"/>
  <c r="AW6" i="4" s="1"/>
  <c r="M6" i="8" s="1"/>
  <c r="AG7" i="12" s="1"/>
  <c r="Q6" i="4"/>
  <c r="E7" i="4"/>
  <c r="F7" i="4"/>
  <c r="G7" i="4"/>
  <c r="H7" i="4"/>
  <c r="I7" i="4"/>
  <c r="J7" i="4"/>
  <c r="K7" i="4"/>
  <c r="L7" i="4"/>
  <c r="AS7" i="4" s="1"/>
  <c r="I7" i="8" s="1"/>
  <c r="AC6" i="12" s="1"/>
  <c r="M7" i="4"/>
  <c r="N7" i="4"/>
  <c r="O7" i="4"/>
  <c r="P7" i="4"/>
  <c r="Q7" i="4"/>
  <c r="E8" i="4"/>
  <c r="F8" i="4"/>
  <c r="G8" i="4"/>
  <c r="H8" i="4"/>
  <c r="AO8" i="4" s="1"/>
  <c r="E8" i="8" s="1"/>
  <c r="Y8" i="12" s="1"/>
  <c r="I8" i="4"/>
  <c r="J8" i="4"/>
  <c r="K8" i="4"/>
  <c r="L8" i="4"/>
  <c r="M8" i="4"/>
  <c r="N8" i="4"/>
  <c r="O8" i="4"/>
  <c r="P8" i="4"/>
  <c r="AW8" i="4" s="1"/>
  <c r="M8" i="8" s="1"/>
  <c r="AG8" i="12" s="1"/>
  <c r="Q8" i="4"/>
  <c r="AX8" i="4" s="1"/>
  <c r="N8" i="8" s="1"/>
  <c r="AH8" i="12" s="1"/>
  <c r="E9" i="4"/>
  <c r="F9" i="4"/>
  <c r="G9" i="4"/>
  <c r="H9" i="4"/>
  <c r="I9" i="4"/>
  <c r="J9" i="4"/>
  <c r="K9" i="4"/>
  <c r="L9" i="4"/>
  <c r="AS9" i="4" s="1"/>
  <c r="I9" i="8" s="1"/>
  <c r="AC10" i="12" s="1"/>
  <c r="M9" i="4"/>
  <c r="N9" i="4"/>
  <c r="O9" i="4"/>
  <c r="P9" i="4"/>
  <c r="Q9" i="4"/>
  <c r="E11" i="4"/>
  <c r="F11" i="4"/>
  <c r="G11" i="4"/>
  <c r="H11" i="4"/>
  <c r="AO11" i="4" s="1"/>
  <c r="E10" i="8" s="1"/>
  <c r="Y5" i="12" s="1"/>
  <c r="I11" i="4"/>
  <c r="J11" i="4"/>
  <c r="K11" i="4"/>
  <c r="L11" i="4"/>
  <c r="M11" i="4"/>
  <c r="N11" i="4"/>
  <c r="O11" i="4"/>
  <c r="P11" i="4"/>
  <c r="AW11" i="4" s="1"/>
  <c r="M10" i="8" s="1"/>
  <c r="AG5" i="12" s="1"/>
  <c r="Q11" i="4"/>
  <c r="E12" i="4"/>
  <c r="F12" i="4"/>
  <c r="G12" i="4"/>
  <c r="H12" i="4"/>
  <c r="I12" i="4"/>
  <c r="J12" i="4"/>
  <c r="K12" i="4"/>
  <c r="L12" i="4"/>
  <c r="AS12" i="4" s="1"/>
  <c r="I11" i="8" s="1"/>
  <c r="AC9" i="12" s="1"/>
  <c r="M12" i="4"/>
  <c r="N12" i="4"/>
  <c r="O12" i="4"/>
  <c r="P12" i="4"/>
  <c r="Q12" i="4"/>
  <c r="E13" i="4"/>
  <c r="F13" i="4"/>
  <c r="G13" i="4"/>
  <c r="H13" i="4"/>
  <c r="AO13" i="4" s="1"/>
  <c r="E12" i="8" s="1"/>
  <c r="Y4" i="12" s="1"/>
  <c r="I13" i="4"/>
  <c r="J13" i="4"/>
  <c r="K13" i="4"/>
  <c r="L13" i="4"/>
  <c r="M13" i="4"/>
  <c r="N13" i="4"/>
  <c r="O13" i="4"/>
  <c r="P13" i="4"/>
  <c r="AW13" i="4" s="1"/>
  <c r="M12" i="8" s="1"/>
  <c r="AG4" i="12" s="1"/>
  <c r="Q13" i="4"/>
  <c r="AX13" i="4" s="1"/>
  <c r="N12" i="8" s="1"/>
  <c r="AH4" i="12" s="1"/>
  <c r="E10" i="4"/>
  <c r="F10" i="4"/>
  <c r="G10" i="4"/>
  <c r="H10" i="4"/>
  <c r="I10" i="4"/>
  <c r="J10" i="4"/>
  <c r="K10" i="4"/>
  <c r="L10" i="4"/>
  <c r="AS10" i="4" s="1"/>
  <c r="I13" i="8" s="1"/>
  <c r="AC14" i="12" s="1"/>
  <c r="M10" i="4"/>
  <c r="N10" i="4"/>
  <c r="O10" i="4"/>
  <c r="P10" i="4"/>
  <c r="Q10" i="4"/>
  <c r="E17" i="4"/>
  <c r="F17" i="4"/>
  <c r="G17" i="4"/>
  <c r="H17" i="4"/>
  <c r="AO17" i="4" s="1"/>
  <c r="E14" i="8" s="1"/>
  <c r="Y15" i="12" s="1"/>
  <c r="I17" i="4"/>
  <c r="J17" i="4"/>
  <c r="K17" i="4"/>
  <c r="L17" i="4"/>
  <c r="M17" i="4"/>
  <c r="N17" i="4"/>
  <c r="O17" i="4"/>
  <c r="P17" i="4"/>
  <c r="AW17" i="4" s="1"/>
  <c r="M14" i="8" s="1"/>
  <c r="AG15" i="12" s="1"/>
  <c r="Q17" i="4"/>
  <c r="E18" i="4"/>
  <c r="F18" i="4"/>
  <c r="G18" i="4"/>
  <c r="H18" i="4"/>
  <c r="I18" i="4"/>
  <c r="J18" i="4"/>
  <c r="K18" i="4"/>
  <c r="L18" i="4"/>
  <c r="AS18" i="4" s="1"/>
  <c r="I15" i="8" s="1"/>
  <c r="AC18" i="12" s="1"/>
  <c r="M18" i="4"/>
  <c r="N18" i="4"/>
  <c r="O18" i="4"/>
  <c r="P18" i="4"/>
  <c r="Q18" i="4"/>
  <c r="E14" i="4"/>
  <c r="F14" i="4"/>
  <c r="G14" i="4"/>
  <c r="H14" i="4"/>
  <c r="AO14" i="4" s="1"/>
  <c r="E16" i="8" s="1"/>
  <c r="Y19" i="12" s="1"/>
  <c r="I14" i="4"/>
  <c r="J14" i="4"/>
  <c r="K14" i="4"/>
  <c r="L14" i="4"/>
  <c r="M14" i="4"/>
  <c r="N14" i="4"/>
  <c r="O14" i="4"/>
  <c r="P14" i="4"/>
  <c r="AW14" i="4" s="1"/>
  <c r="M16" i="8" s="1"/>
  <c r="AG19" i="12" s="1"/>
  <c r="Q14" i="4"/>
  <c r="AX14" i="4" s="1"/>
  <c r="N16" i="8" s="1"/>
  <c r="AH19" i="12" s="1"/>
  <c r="E19" i="4"/>
  <c r="F19" i="4"/>
  <c r="G19" i="4"/>
  <c r="H19" i="4"/>
  <c r="I19" i="4"/>
  <c r="J19" i="4"/>
  <c r="K19" i="4"/>
  <c r="L19" i="4"/>
  <c r="AS19" i="4" s="1"/>
  <c r="I17" i="8" s="1"/>
  <c r="AC20" i="12" s="1"/>
  <c r="M19" i="4"/>
  <c r="N19" i="4"/>
  <c r="O19" i="4"/>
  <c r="P19" i="4"/>
  <c r="Q19" i="4"/>
  <c r="E20" i="4"/>
  <c r="F20" i="4"/>
  <c r="G20" i="4"/>
  <c r="H20" i="4"/>
  <c r="AO20" i="4" s="1"/>
  <c r="E18" i="8" s="1"/>
  <c r="Y21" i="12" s="1"/>
  <c r="I20" i="4"/>
  <c r="J20" i="4"/>
  <c r="K20" i="4"/>
  <c r="L20" i="4"/>
  <c r="M20" i="4"/>
  <c r="N20" i="4"/>
  <c r="O20" i="4"/>
  <c r="P20" i="4"/>
  <c r="AW20" i="4" s="1"/>
  <c r="M18" i="8" s="1"/>
  <c r="AG21" i="12" s="1"/>
  <c r="Q20" i="4"/>
  <c r="E15" i="4"/>
  <c r="F15" i="4"/>
  <c r="G15" i="4"/>
  <c r="H15" i="4"/>
  <c r="I15" i="4"/>
  <c r="J15" i="4"/>
  <c r="K15" i="4"/>
  <c r="L15" i="4"/>
  <c r="AS15" i="4" s="1"/>
  <c r="I19" i="8" s="1"/>
  <c r="AC22" i="12" s="1"/>
  <c r="M15" i="4"/>
  <c r="N15" i="4"/>
  <c r="O15" i="4"/>
  <c r="P15" i="4"/>
  <c r="Q15" i="4"/>
  <c r="E16" i="4"/>
  <c r="F16" i="4"/>
  <c r="G16" i="4"/>
  <c r="H16" i="4"/>
  <c r="AO16" i="4" s="1"/>
  <c r="E20" i="8" s="1"/>
  <c r="Y23" i="12" s="1"/>
  <c r="I16" i="4"/>
  <c r="J16" i="4"/>
  <c r="K16" i="4"/>
  <c r="L16" i="4"/>
  <c r="M16" i="4"/>
  <c r="N16" i="4"/>
  <c r="O16" i="4"/>
  <c r="P16" i="4"/>
  <c r="AW16" i="4" s="1"/>
  <c r="M20" i="8" s="1"/>
  <c r="AG23" i="12" s="1"/>
  <c r="Q16" i="4"/>
  <c r="AX16" i="4" s="1"/>
  <c r="N20" i="8" s="1"/>
  <c r="AH23" i="12" s="1"/>
  <c r="E21" i="4"/>
  <c r="F21" i="4"/>
  <c r="G21" i="4"/>
  <c r="H21" i="4"/>
  <c r="I21" i="4"/>
  <c r="J21" i="4"/>
  <c r="K21" i="4"/>
  <c r="L21" i="4"/>
  <c r="AS21" i="4" s="1"/>
  <c r="I21" i="8" s="1"/>
  <c r="AC24" i="12" s="1"/>
  <c r="M21" i="4"/>
  <c r="N21" i="4"/>
  <c r="O21" i="4"/>
  <c r="P21" i="4"/>
  <c r="Q21" i="4"/>
  <c r="E22" i="4"/>
  <c r="F22" i="4"/>
  <c r="G22" i="4"/>
  <c r="H22" i="4"/>
  <c r="AO22" i="4" s="1"/>
  <c r="E22" i="8" s="1"/>
  <c r="Y25" i="12" s="1"/>
  <c r="I22" i="4"/>
  <c r="J22" i="4"/>
  <c r="K22" i="4"/>
  <c r="L22" i="4"/>
  <c r="M22" i="4"/>
  <c r="N22" i="4"/>
  <c r="O22" i="4"/>
  <c r="P22" i="4"/>
  <c r="AW22" i="4" s="1"/>
  <c r="M22" i="8" s="1"/>
  <c r="AG25" i="12" s="1"/>
  <c r="Q22" i="4"/>
  <c r="E23" i="4"/>
  <c r="F23" i="4"/>
  <c r="G23" i="4"/>
  <c r="H23" i="4"/>
  <c r="I23" i="4"/>
  <c r="J23" i="4"/>
  <c r="K23" i="4"/>
  <c r="L23" i="4"/>
  <c r="AS23" i="4" s="1"/>
  <c r="I23" i="8" s="1"/>
  <c r="AC26" i="12" s="1"/>
  <c r="M23" i="4"/>
  <c r="N23" i="4"/>
  <c r="O23" i="4"/>
  <c r="P23" i="4"/>
  <c r="Q23" i="4"/>
  <c r="E24" i="4"/>
  <c r="F24" i="4"/>
  <c r="G24" i="4"/>
  <c r="H24" i="4"/>
  <c r="AO24" i="4" s="1"/>
  <c r="E24" i="8" s="1"/>
  <c r="Y27" i="12" s="1"/>
  <c r="I24" i="4"/>
  <c r="J24" i="4"/>
  <c r="K24" i="4"/>
  <c r="L24" i="4"/>
  <c r="M24" i="4"/>
  <c r="N24" i="4"/>
  <c r="O24" i="4"/>
  <c r="P24" i="4"/>
  <c r="AW24" i="4" s="1"/>
  <c r="M24" i="8" s="1"/>
  <c r="AG27" i="12" s="1"/>
  <c r="Q24" i="4"/>
  <c r="AX24" i="4" s="1"/>
  <c r="N24" i="8" s="1"/>
  <c r="AH27" i="12" s="1"/>
  <c r="E25" i="4"/>
  <c r="F25" i="4"/>
  <c r="G25" i="4"/>
  <c r="H25" i="4"/>
  <c r="I25" i="4"/>
  <c r="J25" i="4"/>
  <c r="K25" i="4"/>
  <c r="L25" i="4"/>
  <c r="AS25" i="4" s="1"/>
  <c r="I25" i="8" s="1"/>
  <c r="AC28" i="12" s="1"/>
  <c r="M25" i="4"/>
  <c r="N25" i="4"/>
  <c r="O25" i="4"/>
  <c r="P25" i="4"/>
  <c r="Q25" i="4"/>
  <c r="E26" i="4"/>
  <c r="F26" i="4"/>
  <c r="G26" i="4"/>
  <c r="H26" i="4"/>
  <c r="AO26" i="4" s="1"/>
  <c r="E26" i="8" s="1"/>
  <c r="Y29" i="12" s="1"/>
  <c r="I26" i="4"/>
  <c r="J26" i="4"/>
  <c r="K26" i="4"/>
  <c r="L26" i="4"/>
  <c r="M26" i="4"/>
  <c r="N26" i="4"/>
  <c r="O26" i="4"/>
  <c r="P26" i="4"/>
  <c r="AW26" i="4" s="1"/>
  <c r="M26" i="8" s="1"/>
  <c r="AG29" i="12" s="1"/>
  <c r="Q26" i="4"/>
  <c r="E27" i="4"/>
  <c r="F27" i="4"/>
  <c r="G27" i="4"/>
  <c r="H27" i="4"/>
  <c r="I27" i="4"/>
  <c r="J27" i="4"/>
  <c r="AQ27" i="4" s="1"/>
  <c r="G27" i="8" s="1"/>
  <c r="AA30" i="12" s="1"/>
  <c r="K27" i="4"/>
  <c r="L27" i="4"/>
  <c r="M27" i="4"/>
  <c r="N27" i="4"/>
  <c r="AU27" i="4" s="1"/>
  <c r="K27" i="8" s="1"/>
  <c r="AE30" i="12" s="1"/>
  <c r="O27" i="4"/>
  <c r="P27" i="4"/>
  <c r="Q27" i="4"/>
  <c r="E28" i="4"/>
  <c r="AL28" i="4" s="1"/>
  <c r="B28" i="8" s="1"/>
  <c r="V31" i="12" s="1"/>
  <c r="F28" i="4"/>
  <c r="AM28" i="4" s="1"/>
  <c r="C28" i="8" s="1"/>
  <c r="W31" i="12" s="1"/>
  <c r="G28" i="4"/>
  <c r="H28" i="4"/>
  <c r="I28" i="4"/>
  <c r="AP28" i="4" s="1"/>
  <c r="F28" i="8" s="1"/>
  <c r="Z31" i="12" s="1"/>
  <c r="J28" i="4"/>
  <c r="AQ28" i="4" s="1"/>
  <c r="G28" i="8" s="1"/>
  <c r="AA31" i="12" s="1"/>
  <c r="K28" i="4"/>
  <c r="L28" i="4"/>
  <c r="M28" i="4"/>
  <c r="AT28" i="4" s="1"/>
  <c r="J28" i="8" s="1"/>
  <c r="AD31" i="12" s="1"/>
  <c r="N28" i="4"/>
  <c r="AU28" i="4" s="1"/>
  <c r="K28" i="8" s="1"/>
  <c r="AE31" i="12" s="1"/>
  <c r="O28" i="4"/>
  <c r="P28" i="4"/>
  <c r="Q28" i="4"/>
  <c r="AX28" i="4" s="1"/>
  <c r="N28" i="8" s="1"/>
  <c r="AH31" i="12" s="1"/>
  <c r="E34" i="4"/>
  <c r="F34" i="4"/>
  <c r="G34" i="4"/>
  <c r="H34" i="4"/>
  <c r="I34" i="4"/>
  <c r="J34" i="4"/>
  <c r="K34" i="4"/>
  <c r="L34" i="4"/>
  <c r="M34" i="4"/>
  <c r="N34" i="4"/>
  <c r="O34" i="4"/>
  <c r="P34" i="4"/>
  <c r="Q34" i="4"/>
  <c r="E35" i="4"/>
  <c r="F35" i="4"/>
  <c r="AM35" i="4" s="1"/>
  <c r="C30" i="8" s="1"/>
  <c r="W33" i="12" s="1"/>
  <c r="G35" i="4"/>
  <c r="H35" i="4"/>
  <c r="I35" i="4"/>
  <c r="J35" i="4"/>
  <c r="AQ35" i="4" s="1"/>
  <c r="G30" i="8" s="1"/>
  <c r="AA33" i="12" s="1"/>
  <c r="K35" i="4"/>
  <c r="L35" i="4"/>
  <c r="M35" i="4"/>
  <c r="N35" i="4"/>
  <c r="AU35" i="4" s="1"/>
  <c r="K30" i="8" s="1"/>
  <c r="AE33" i="12" s="1"/>
  <c r="O35" i="4"/>
  <c r="P35" i="4"/>
  <c r="Q35" i="4"/>
  <c r="E36" i="4"/>
  <c r="F36" i="4"/>
  <c r="AM36" i="4" s="1"/>
  <c r="C31" i="8" s="1"/>
  <c r="W34" i="12" s="1"/>
  <c r="G36" i="4"/>
  <c r="H36" i="4"/>
  <c r="I36" i="4"/>
  <c r="J36" i="4"/>
  <c r="AQ36" i="4" s="1"/>
  <c r="G31" i="8" s="1"/>
  <c r="AA34" i="12" s="1"/>
  <c r="K36" i="4"/>
  <c r="L36" i="4"/>
  <c r="M36" i="4"/>
  <c r="N36" i="4"/>
  <c r="AU36" i="4" s="1"/>
  <c r="K31" i="8" s="1"/>
  <c r="AE34" i="12" s="1"/>
  <c r="O36" i="4"/>
  <c r="P36" i="4"/>
  <c r="Q36" i="4"/>
  <c r="E37" i="4"/>
  <c r="AL37" i="4" s="1"/>
  <c r="B32" i="8" s="1"/>
  <c r="V35" i="12" s="1"/>
  <c r="F37" i="4"/>
  <c r="AM37" i="4" s="1"/>
  <c r="C32" i="8" s="1"/>
  <c r="W35" i="12" s="1"/>
  <c r="G37" i="4"/>
  <c r="H37" i="4"/>
  <c r="I37" i="4"/>
  <c r="AP37" i="4" s="1"/>
  <c r="F32" i="8" s="1"/>
  <c r="Z35" i="12" s="1"/>
  <c r="J37" i="4"/>
  <c r="AQ37" i="4" s="1"/>
  <c r="G32" i="8" s="1"/>
  <c r="AA35" i="12" s="1"/>
  <c r="K37" i="4"/>
  <c r="L37" i="4"/>
  <c r="M37" i="4"/>
  <c r="AT37" i="4" s="1"/>
  <c r="J32" i="8" s="1"/>
  <c r="AD35" i="12" s="1"/>
  <c r="N37" i="4"/>
  <c r="AU37" i="4" s="1"/>
  <c r="K32" i="8" s="1"/>
  <c r="AE35" i="12" s="1"/>
  <c r="O37" i="4"/>
  <c r="P37" i="4"/>
  <c r="Q37" i="4"/>
  <c r="AX37" i="4" s="1"/>
  <c r="N32" i="8" s="1"/>
  <c r="AH35" i="12" s="1"/>
  <c r="E38" i="4"/>
  <c r="F38" i="4"/>
  <c r="G38" i="4"/>
  <c r="H38" i="4"/>
  <c r="I38" i="4"/>
  <c r="J38" i="4"/>
  <c r="K38" i="4"/>
  <c r="L38" i="4"/>
  <c r="M38" i="4"/>
  <c r="N38" i="4"/>
  <c r="O38" i="4"/>
  <c r="P38" i="4"/>
  <c r="Q38" i="4"/>
  <c r="E29" i="4"/>
  <c r="F29" i="4"/>
  <c r="G29" i="4"/>
  <c r="H29" i="4"/>
  <c r="I29" i="4"/>
  <c r="J29" i="4"/>
  <c r="K29" i="4"/>
  <c r="L29" i="4"/>
  <c r="M29" i="4"/>
  <c r="N29" i="4"/>
  <c r="O29" i="4"/>
  <c r="P29" i="4"/>
  <c r="Q29" i="4"/>
  <c r="E30" i="4"/>
  <c r="F30" i="4"/>
  <c r="AM30" i="4" s="1"/>
  <c r="C35" i="8" s="1"/>
  <c r="W38" i="12" s="1"/>
  <c r="G30" i="4"/>
  <c r="H30" i="4"/>
  <c r="I30" i="4"/>
  <c r="J30" i="4"/>
  <c r="AQ30" i="4" s="1"/>
  <c r="G35" i="8" s="1"/>
  <c r="AA38" i="12" s="1"/>
  <c r="K30" i="4"/>
  <c r="L30" i="4"/>
  <c r="M30" i="4"/>
  <c r="N30" i="4"/>
  <c r="AU30" i="4" s="1"/>
  <c r="K35" i="8" s="1"/>
  <c r="AE38" i="12" s="1"/>
  <c r="O30" i="4"/>
  <c r="P30" i="4"/>
  <c r="Q30" i="4"/>
  <c r="E39" i="4"/>
  <c r="AL39" i="4" s="1"/>
  <c r="B36" i="8" s="1"/>
  <c r="V39" i="12" s="1"/>
  <c r="F39" i="4"/>
  <c r="AM39" i="4" s="1"/>
  <c r="C36" i="8" s="1"/>
  <c r="W39" i="12" s="1"/>
  <c r="G39" i="4"/>
  <c r="H39" i="4"/>
  <c r="I39" i="4"/>
  <c r="AP39" i="4" s="1"/>
  <c r="F36" i="8" s="1"/>
  <c r="Z39" i="12" s="1"/>
  <c r="J39" i="4"/>
  <c r="AQ39" i="4" s="1"/>
  <c r="G36" i="8" s="1"/>
  <c r="AA39" i="12" s="1"/>
  <c r="K39" i="4"/>
  <c r="L39" i="4"/>
  <c r="M39" i="4"/>
  <c r="AT39" i="4" s="1"/>
  <c r="J36" i="8" s="1"/>
  <c r="AD39" i="12" s="1"/>
  <c r="N39" i="4"/>
  <c r="AU39" i="4" s="1"/>
  <c r="K36" i="8" s="1"/>
  <c r="AE39" i="12" s="1"/>
  <c r="O39" i="4"/>
  <c r="P39" i="4"/>
  <c r="Q39" i="4"/>
  <c r="AX39" i="4" s="1"/>
  <c r="N36" i="8" s="1"/>
  <c r="AH39" i="12" s="1"/>
  <c r="E31" i="4"/>
  <c r="F31" i="4"/>
  <c r="G31" i="4"/>
  <c r="H31" i="4"/>
  <c r="I31" i="4"/>
  <c r="J31" i="4"/>
  <c r="K31" i="4"/>
  <c r="L31" i="4"/>
  <c r="M31" i="4"/>
  <c r="N31" i="4"/>
  <c r="O31" i="4"/>
  <c r="P31" i="4"/>
  <c r="Q31" i="4"/>
  <c r="E32" i="4"/>
  <c r="F32" i="4"/>
  <c r="G32" i="4"/>
  <c r="H32" i="4"/>
  <c r="I32" i="4"/>
  <c r="J32" i="4"/>
  <c r="K32" i="4"/>
  <c r="L32" i="4"/>
  <c r="M32" i="4"/>
  <c r="N32" i="4"/>
  <c r="O32" i="4"/>
  <c r="P32" i="4"/>
  <c r="Q32" i="4"/>
  <c r="E40" i="4"/>
  <c r="F40" i="4"/>
  <c r="AM40" i="4" s="1"/>
  <c r="C39" i="8" s="1"/>
  <c r="W42" i="12" s="1"/>
  <c r="G40" i="4"/>
  <c r="H40" i="4"/>
  <c r="I40" i="4"/>
  <c r="J40" i="4"/>
  <c r="AQ40" i="4" s="1"/>
  <c r="G39" i="8" s="1"/>
  <c r="AA42" i="12" s="1"/>
  <c r="K40" i="4"/>
  <c r="L40" i="4"/>
  <c r="M40" i="4"/>
  <c r="N40" i="4"/>
  <c r="AU40" i="4" s="1"/>
  <c r="K39" i="8" s="1"/>
  <c r="AE42" i="12" s="1"/>
  <c r="O40" i="4"/>
  <c r="P40" i="4"/>
  <c r="Q40" i="4"/>
  <c r="E33" i="4"/>
  <c r="AL33" i="4" s="1"/>
  <c r="B40" i="8" s="1"/>
  <c r="V43" i="12" s="1"/>
  <c r="F33" i="4"/>
  <c r="G33" i="4"/>
  <c r="H33" i="4"/>
  <c r="I33" i="4"/>
  <c r="AP33" i="4" s="1"/>
  <c r="F40" i="8" s="1"/>
  <c r="Z43" i="12" s="1"/>
  <c r="J33" i="4"/>
  <c r="K33" i="4"/>
  <c r="L33" i="4"/>
  <c r="M33" i="4"/>
  <c r="AT33" i="4" s="1"/>
  <c r="J40" i="8" s="1"/>
  <c r="AD43" i="12" s="1"/>
  <c r="N33" i="4"/>
  <c r="O33" i="4"/>
  <c r="P33" i="4"/>
  <c r="Q33" i="4"/>
  <c r="AX33" i="4" s="1"/>
  <c r="N40" i="8" s="1"/>
  <c r="AH43" i="12" s="1"/>
  <c r="D5" i="4"/>
  <c r="D6" i="4"/>
  <c r="D7" i="4"/>
  <c r="D8" i="4"/>
  <c r="D9" i="4"/>
  <c r="D11" i="4"/>
  <c r="D12" i="4"/>
  <c r="D13" i="4"/>
  <c r="D10" i="4"/>
  <c r="D17" i="4"/>
  <c r="D18" i="4"/>
  <c r="D14" i="4"/>
  <c r="D19" i="4"/>
  <c r="D20" i="4"/>
  <c r="D15" i="4"/>
  <c r="D16" i="4"/>
  <c r="D21" i="4"/>
  <c r="D22" i="4"/>
  <c r="D23" i="4"/>
  <c r="D24" i="4"/>
  <c r="D25" i="4"/>
  <c r="D26" i="4"/>
  <c r="D27" i="4"/>
  <c r="D28" i="4"/>
  <c r="D34" i="4"/>
  <c r="D35" i="4"/>
  <c r="D36" i="4"/>
  <c r="D37" i="4"/>
  <c r="D38" i="4"/>
  <c r="D29" i="4"/>
  <c r="D30" i="4"/>
  <c r="D39" i="4"/>
  <c r="D31" i="4"/>
  <c r="D32" i="4"/>
  <c r="D40" i="4"/>
  <c r="D33" i="4"/>
  <c r="D4" i="4"/>
  <c r="N44" i="4" l="1"/>
  <c r="C48" i="12"/>
  <c r="C9" i="12"/>
  <c r="E53" i="8"/>
  <c r="F9" i="12" s="1"/>
  <c r="N53" i="8"/>
  <c r="O9" i="12" s="1"/>
  <c r="BN4" i="4"/>
  <c r="O48" i="12" s="1"/>
  <c r="M53" i="8"/>
  <c r="N9" i="12" s="1"/>
  <c r="BM4" i="4"/>
  <c r="N48" i="12" s="1"/>
  <c r="L53" i="8"/>
  <c r="M9" i="12" s="1"/>
  <c r="BL4" i="4"/>
  <c r="M48" i="12" s="1"/>
  <c r="K53" i="8"/>
  <c r="L9" i="12" s="1"/>
  <c r="BK4" i="4"/>
  <c r="L48" i="12" s="1"/>
  <c r="J53" i="8"/>
  <c r="K9" i="12" s="1"/>
  <c r="BJ4" i="4"/>
  <c r="K48" i="12" s="1"/>
  <c r="I53" i="8"/>
  <c r="J9" i="12" s="1"/>
  <c r="BI4" i="4"/>
  <c r="J48" i="12" s="1"/>
  <c r="H53" i="8"/>
  <c r="I9" i="12" s="1"/>
  <c r="BH4" i="4"/>
  <c r="I48" i="12" s="1"/>
  <c r="G53" i="8"/>
  <c r="H9" i="12" s="1"/>
  <c r="BG4" i="4"/>
  <c r="H48" i="12" s="1"/>
  <c r="F53" i="8"/>
  <c r="G9" i="12" s="1"/>
  <c r="BF4" i="4"/>
  <c r="G48" i="12" s="1"/>
  <c r="F48" i="12"/>
  <c r="D53" i="8"/>
  <c r="E9" i="12" s="1"/>
  <c r="BD4" i="4"/>
  <c r="E48" i="12" s="1"/>
  <c r="C53" i="8"/>
  <c r="D9" i="12" s="1"/>
  <c r="BC4" i="4"/>
  <c r="D48" i="12" s="1"/>
  <c r="O53" i="8"/>
  <c r="P9" i="12" s="1"/>
  <c r="BO4" i="4"/>
  <c r="P48" i="12" s="1"/>
  <c r="AD41" i="4"/>
  <c r="AU32" i="4"/>
  <c r="K38" i="8" s="1"/>
  <c r="AE41" i="12" s="1"/>
  <c r="AQ32" i="4"/>
  <c r="G38" i="8" s="1"/>
  <c r="AA41" i="12" s="1"/>
  <c r="AM32" i="4"/>
  <c r="C38" i="8" s="1"/>
  <c r="W41" i="12" s="1"/>
  <c r="AU29" i="4"/>
  <c r="K34" i="8" s="1"/>
  <c r="AE37" i="12" s="1"/>
  <c r="AQ29" i="4"/>
  <c r="G34" i="8" s="1"/>
  <c r="AA37" i="12" s="1"/>
  <c r="AM29" i="4"/>
  <c r="C34" i="8" s="1"/>
  <c r="W37" i="12" s="1"/>
  <c r="AY39" i="4"/>
  <c r="O36" i="8" s="1"/>
  <c r="AI39" i="12" s="1"/>
  <c r="AY37" i="4"/>
  <c r="O32" i="8" s="1"/>
  <c r="AI35" i="12" s="1"/>
  <c r="AU31" i="4"/>
  <c r="K37" i="8" s="1"/>
  <c r="AE40" i="12" s="1"/>
  <c r="AQ31" i="4"/>
  <c r="G37" i="8" s="1"/>
  <c r="AA40" i="12" s="1"/>
  <c r="AM31" i="4"/>
  <c r="C37" i="8" s="1"/>
  <c r="W40" i="12" s="1"/>
  <c r="AU38" i="4"/>
  <c r="K33" i="8" s="1"/>
  <c r="AE36" i="12" s="1"/>
  <c r="AQ38" i="4"/>
  <c r="G33" i="8" s="1"/>
  <c r="AA36" i="12" s="1"/>
  <c r="AM38" i="4"/>
  <c r="C33" i="8" s="1"/>
  <c r="W36" i="12" s="1"/>
  <c r="AU34" i="4"/>
  <c r="K29" i="8" s="1"/>
  <c r="AE32" i="12" s="1"/>
  <c r="AQ34" i="4"/>
  <c r="G29" i="8" s="1"/>
  <c r="AA32" i="12" s="1"/>
  <c r="AM34" i="4"/>
  <c r="C29" i="8" s="1"/>
  <c r="W32" i="12" s="1"/>
  <c r="AC41" i="4"/>
  <c r="AH41" i="4"/>
  <c r="AR25" i="4"/>
  <c r="H25" i="8" s="1"/>
  <c r="AB28" i="12" s="1"/>
  <c r="AR21" i="4"/>
  <c r="H21" i="8" s="1"/>
  <c r="AB24" i="12" s="1"/>
  <c r="AR19" i="4"/>
  <c r="H17" i="8" s="1"/>
  <c r="AB20" i="12" s="1"/>
  <c r="AR10" i="4"/>
  <c r="H13" i="8" s="1"/>
  <c r="AB14" i="12" s="1"/>
  <c r="AR9" i="4"/>
  <c r="H9" i="8" s="1"/>
  <c r="AB10" i="12" s="1"/>
  <c r="AR5" i="4"/>
  <c r="H5" i="8" s="1"/>
  <c r="AB11" i="12" s="1"/>
  <c r="AY33" i="4"/>
  <c r="O40" i="8" s="1"/>
  <c r="AI43" i="12" s="1"/>
  <c r="AT29" i="4"/>
  <c r="J34" i="8" s="1"/>
  <c r="AD37" i="12" s="1"/>
  <c r="AP29" i="4"/>
  <c r="F34" i="8" s="1"/>
  <c r="Z37" i="12" s="1"/>
  <c r="AL29" i="4"/>
  <c r="B34" i="8" s="1"/>
  <c r="V37" i="12" s="1"/>
  <c r="AL35" i="4"/>
  <c r="B30" i="8" s="1"/>
  <c r="V33" i="12" s="1"/>
  <c r="AT32" i="4"/>
  <c r="J38" i="8" s="1"/>
  <c r="AD41" i="12" s="1"/>
  <c r="AP32" i="4"/>
  <c r="F38" i="8" s="1"/>
  <c r="Z41" i="12" s="1"/>
  <c r="AL32" i="4"/>
  <c r="B38" i="8" s="1"/>
  <c r="V41" i="12" s="1"/>
  <c r="AT35" i="4"/>
  <c r="J30" i="8" s="1"/>
  <c r="AD33" i="12" s="1"/>
  <c r="AP35" i="4"/>
  <c r="F30" i="8" s="1"/>
  <c r="Z33" i="12" s="1"/>
  <c r="V41" i="4"/>
  <c r="V51" i="4"/>
  <c r="AB41" i="4"/>
  <c r="AU33" i="4"/>
  <c r="K40" i="8" s="1"/>
  <c r="AE43" i="12" s="1"/>
  <c r="AQ33" i="4"/>
  <c r="G40" i="8" s="1"/>
  <c r="AA43" i="12" s="1"/>
  <c r="AM33" i="4"/>
  <c r="C40" i="8" s="1"/>
  <c r="W43" i="12" s="1"/>
  <c r="AR23" i="4"/>
  <c r="H23" i="8" s="1"/>
  <c r="AB26" i="12" s="1"/>
  <c r="AR15" i="4"/>
  <c r="H19" i="8" s="1"/>
  <c r="AB22" i="12" s="1"/>
  <c r="AR18" i="4"/>
  <c r="H15" i="8" s="1"/>
  <c r="AB18" i="12" s="1"/>
  <c r="AR12" i="4"/>
  <c r="H11" i="8" s="1"/>
  <c r="AB9" i="12" s="1"/>
  <c r="AR7" i="4"/>
  <c r="H7" i="8" s="1"/>
  <c r="AB6" i="12" s="1"/>
  <c r="AI41" i="4"/>
  <c r="AA41" i="4"/>
  <c r="G41" i="4"/>
  <c r="D41" i="4"/>
  <c r="N41" i="4"/>
  <c r="J41" i="4"/>
  <c r="F41" i="4"/>
  <c r="AW31" i="4"/>
  <c r="M37" i="8" s="1"/>
  <c r="AG40" i="12" s="1"/>
  <c r="AS31" i="4"/>
  <c r="I37" i="8" s="1"/>
  <c r="AC40" i="12" s="1"/>
  <c r="AO31" i="4"/>
  <c r="E37" i="8" s="1"/>
  <c r="Y40" i="12" s="1"/>
  <c r="AW38" i="4"/>
  <c r="M33" i="8" s="1"/>
  <c r="AG36" i="12" s="1"/>
  <c r="AS38" i="4"/>
  <c r="I33" i="8" s="1"/>
  <c r="AC36" i="12" s="1"/>
  <c r="AO38" i="4"/>
  <c r="E33" i="8" s="1"/>
  <c r="Y36" i="12" s="1"/>
  <c r="AW36" i="4"/>
  <c r="M31" i="8" s="1"/>
  <c r="AG34" i="12" s="1"/>
  <c r="AS36" i="4"/>
  <c r="I31" i="8" s="1"/>
  <c r="AC34" i="12" s="1"/>
  <c r="AO36" i="4"/>
  <c r="E31" i="8" s="1"/>
  <c r="Y34" i="12" s="1"/>
  <c r="AW34" i="4"/>
  <c r="M29" i="8" s="1"/>
  <c r="AG32" i="12" s="1"/>
  <c r="AS34" i="4"/>
  <c r="I29" i="8" s="1"/>
  <c r="AC32" i="12" s="1"/>
  <c r="AO34" i="4"/>
  <c r="E29" i="8" s="1"/>
  <c r="Y32" i="12" s="1"/>
  <c r="AW27" i="4"/>
  <c r="M27" i="8" s="1"/>
  <c r="AG30" i="12" s="1"/>
  <c r="AS27" i="4"/>
  <c r="I27" i="8" s="1"/>
  <c r="AC30" i="12" s="1"/>
  <c r="AO27" i="4"/>
  <c r="E27" i="8" s="1"/>
  <c r="Y30" i="12" s="1"/>
  <c r="AU26" i="4"/>
  <c r="K26" i="8" s="1"/>
  <c r="AE29" i="12" s="1"/>
  <c r="AQ26" i="4"/>
  <c r="G26" i="8" s="1"/>
  <c r="AA29" i="12" s="1"/>
  <c r="AM26" i="4"/>
  <c r="C26" i="8" s="1"/>
  <c r="W29" i="12" s="1"/>
  <c r="AW25" i="4"/>
  <c r="M25" i="8" s="1"/>
  <c r="AG28" i="12" s="1"/>
  <c r="AO25" i="4"/>
  <c r="E25" i="8" s="1"/>
  <c r="Y28" i="12" s="1"/>
  <c r="AW23" i="4"/>
  <c r="M23" i="8" s="1"/>
  <c r="AG26" i="12" s="1"/>
  <c r="AO23" i="4"/>
  <c r="E23" i="8" s="1"/>
  <c r="Y26" i="12" s="1"/>
  <c r="AU22" i="4"/>
  <c r="K22" i="8" s="1"/>
  <c r="AE25" i="12" s="1"/>
  <c r="AQ22" i="4"/>
  <c r="G22" i="8" s="1"/>
  <c r="AA25" i="12" s="1"/>
  <c r="AM22" i="4"/>
  <c r="C22" i="8" s="1"/>
  <c r="W25" i="12" s="1"/>
  <c r="AW21" i="4"/>
  <c r="M21" i="8" s="1"/>
  <c r="AG24" i="12" s="1"/>
  <c r="AO21" i="4"/>
  <c r="E21" i="8" s="1"/>
  <c r="Y24" i="12" s="1"/>
  <c r="AW15" i="4"/>
  <c r="M19" i="8" s="1"/>
  <c r="AG22" i="12" s="1"/>
  <c r="AO15" i="4"/>
  <c r="E19" i="8" s="1"/>
  <c r="Y22" i="12" s="1"/>
  <c r="AU20" i="4"/>
  <c r="K18" i="8" s="1"/>
  <c r="AE21" i="12" s="1"/>
  <c r="AQ20" i="4"/>
  <c r="G18" i="8" s="1"/>
  <c r="AA21" i="12" s="1"/>
  <c r="AM20" i="4"/>
  <c r="C18" i="8" s="1"/>
  <c r="W21" i="12" s="1"/>
  <c r="O41" i="4"/>
  <c r="Q41" i="4"/>
  <c r="M41" i="4"/>
  <c r="I41" i="4"/>
  <c r="E41" i="4"/>
  <c r="K41" i="4"/>
  <c r="P41" i="4"/>
  <c r="L41" i="4"/>
  <c r="H41" i="4"/>
  <c r="R41" i="4"/>
  <c r="AV33" i="4"/>
  <c r="L40" i="8" s="1"/>
  <c r="AF43" i="12" s="1"/>
  <c r="AR33" i="4"/>
  <c r="H40" i="8" s="1"/>
  <c r="AB43" i="12" s="1"/>
  <c r="AN33" i="4"/>
  <c r="D40" i="8" s="1"/>
  <c r="X43" i="12" s="1"/>
  <c r="AW40" i="4"/>
  <c r="M39" i="8" s="1"/>
  <c r="AG42" i="12" s="1"/>
  <c r="AS40" i="4"/>
  <c r="I39" i="8" s="1"/>
  <c r="AC42" i="12" s="1"/>
  <c r="AO40" i="4"/>
  <c r="E39" i="8" s="1"/>
  <c r="Y42" i="12" s="1"/>
  <c r="AW30" i="4"/>
  <c r="M35" i="8" s="1"/>
  <c r="AG38" i="12" s="1"/>
  <c r="AS30" i="4"/>
  <c r="I35" i="8" s="1"/>
  <c r="AC38" i="12" s="1"/>
  <c r="AO30" i="4"/>
  <c r="E35" i="8" s="1"/>
  <c r="Y38" i="12" s="1"/>
  <c r="AU4" i="4"/>
  <c r="K4" i="8" s="1"/>
  <c r="AE12" i="12" s="1"/>
  <c r="AM4" i="4"/>
  <c r="C4" i="8" s="1"/>
  <c r="AY22" i="4"/>
  <c r="O22" i="8" s="1"/>
  <c r="AI25" i="12" s="1"/>
  <c r="AV40" i="4"/>
  <c r="L39" i="8" s="1"/>
  <c r="AF42" i="12" s="1"/>
  <c r="AR40" i="4"/>
  <c r="H39" i="8" s="1"/>
  <c r="AB42" i="12" s="1"/>
  <c r="AN40" i="4"/>
  <c r="D39" i="8" s="1"/>
  <c r="X42" i="12" s="1"/>
  <c r="AX32" i="4"/>
  <c r="N38" i="8" s="1"/>
  <c r="AH41" i="12" s="1"/>
  <c r="AV31" i="4"/>
  <c r="L37" i="8" s="1"/>
  <c r="AF40" i="12" s="1"/>
  <c r="AR31" i="4"/>
  <c r="H37" i="8" s="1"/>
  <c r="AB40" i="12" s="1"/>
  <c r="AN31" i="4"/>
  <c r="D37" i="8" s="1"/>
  <c r="X40" i="12" s="1"/>
  <c r="AV30" i="4"/>
  <c r="L35" i="8" s="1"/>
  <c r="AF38" i="12" s="1"/>
  <c r="AR30" i="4"/>
  <c r="H35" i="8" s="1"/>
  <c r="AB38" i="12" s="1"/>
  <c r="AN30" i="4"/>
  <c r="D35" i="8" s="1"/>
  <c r="X38" i="12" s="1"/>
  <c r="AX29" i="4"/>
  <c r="N34" i="8" s="1"/>
  <c r="AH37" i="12" s="1"/>
  <c r="AV38" i="4"/>
  <c r="L33" i="8" s="1"/>
  <c r="AF36" i="12" s="1"/>
  <c r="AR38" i="4"/>
  <c r="H33" i="8" s="1"/>
  <c r="AB36" i="12" s="1"/>
  <c r="AN38" i="4"/>
  <c r="D33" i="8" s="1"/>
  <c r="X36" i="12" s="1"/>
  <c r="AV36" i="4"/>
  <c r="L31" i="8" s="1"/>
  <c r="AF34" i="12" s="1"/>
  <c r="AR36" i="4"/>
  <c r="H31" i="8" s="1"/>
  <c r="AB34" i="12" s="1"/>
  <c r="AN36" i="4"/>
  <c r="D31" i="8" s="1"/>
  <c r="X34" i="12" s="1"/>
  <c r="AX35" i="4"/>
  <c r="N30" i="8" s="1"/>
  <c r="AH33" i="12" s="1"/>
  <c r="AV34" i="4"/>
  <c r="L29" i="8" s="1"/>
  <c r="AF32" i="12" s="1"/>
  <c r="AR34" i="4"/>
  <c r="H29" i="8" s="1"/>
  <c r="AB32" i="12" s="1"/>
  <c r="AN34" i="4"/>
  <c r="D29" i="8" s="1"/>
  <c r="X32" i="12" s="1"/>
  <c r="AV27" i="4"/>
  <c r="L27" i="8" s="1"/>
  <c r="AF30" i="12" s="1"/>
  <c r="AR27" i="4"/>
  <c r="H27" i="8" s="1"/>
  <c r="AB30" i="12" s="1"/>
  <c r="AN27" i="4"/>
  <c r="D27" i="8" s="1"/>
  <c r="X30" i="12" s="1"/>
  <c r="AX26" i="4"/>
  <c r="N26" i="8" s="1"/>
  <c r="AH29" i="12" s="1"/>
  <c r="AT26" i="4"/>
  <c r="J26" i="8" s="1"/>
  <c r="AD29" i="12" s="1"/>
  <c r="AP26" i="4"/>
  <c r="F26" i="8" s="1"/>
  <c r="Z29" i="12" s="1"/>
  <c r="AL26" i="4"/>
  <c r="B26" i="8" s="1"/>
  <c r="V29" i="12" s="1"/>
  <c r="AV25" i="4"/>
  <c r="L25" i="8" s="1"/>
  <c r="AF28" i="12" s="1"/>
  <c r="AN25" i="4"/>
  <c r="D25" i="8" s="1"/>
  <c r="X28" i="12" s="1"/>
  <c r="AT24" i="4"/>
  <c r="J24" i="8" s="1"/>
  <c r="AD27" i="12" s="1"/>
  <c r="AP24" i="4"/>
  <c r="F24" i="8" s="1"/>
  <c r="Z27" i="12" s="1"/>
  <c r="AL24" i="4"/>
  <c r="B24" i="8" s="1"/>
  <c r="V27" i="12" s="1"/>
  <c r="AV23" i="4"/>
  <c r="L23" i="8" s="1"/>
  <c r="AF26" i="12" s="1"/>
  <c r="AN23" i="4"/>
  <c r="D23" i="8" s="1"/>
  <c r="X26" i="12" s="1"/>
  <c r="AX22" i="4"/>
  <c r="N22" i="8" s="1"/>
  <c r="AH25" i="12" s="1"/>
  <c r="AT22" i="4"/>
  <c r="J22" i="8" s="1"/>
  <c r="AD25" i="12" s="1"/>
  <c r="AP22" i="4"/>
  <c r="F22" i="8" s="1"/>
  <c r="Z25" i="12" s="1"/>
  <c r="AL22" i="4"/>
  <c r="B22" i="8" s="1"/>
  <c r="V25" i="12" s="1"/>
  <c r="AV21" i="4"/>
  <c r="L21" i="8" s="1"/>
  <c r="AF24" i="12" s="1"/>
  <c r="AN21" i="4"/>
  <c r="D21" i="8" s="1"/>
  <c r="X24" i="12" s="1"/>
  <c r="AT16" i="4"/>
  <c r="J20" i="8" s="1"/>
  <c r="AD23" i="12" s="1"/>
  <c r="AP16" i="4"/>
  <c r="F20" i="8" s="1"/>
  <c r="Z23" i="12" s="1"/>
  <c r="AL16" i="4"/>
  <c r="B20" i="8" s="1"/>
  <c r="V23" i="12" s="1"/>
  <c r="L19" i="8"/>
  <c r="AF22" i="12" s="1"/>
  <c r="AN15" i="4"/>
  <c r="D19" i="8" s="1"/>
  <c r="X22" i="12" s="1"/>
  <c r="AX20" i="4"/>
  <c r="N18" i="8" s="1"/>
  <c r="AH21" i="12" s="1"/>
  <c r="AT20" i="4"/>
  <c r="J18" i="8" s="1"/>
  <c r="AD21" i="12" s="1"/>
  <c r="AP20" i="4"/>
  <c r="F18" i="8" s="1"/>
  <c r="Z21" i="12" s="1"/>
  <c r="AL20" i="4"/>
  <c r="B18" i="8" s="1"/>
  <c r="V21" i="12" s="1"/>
  <c r="AV19" i="4"/>
  <c r="L17" i="8" s="1"/>
  <c r="AF20" i="12" s="1"/>
  <c r="D17" i="8"/>
  <c r="X20" i="12" s="1"/>
  <c r="AT14" i="4"/>
  <c r="J16" i="8" s="1"/>
  <c r="AD19" i="12" s="1"/>
  <c r="AP14" i="4"/>
  <c r="F16" i="8" s="1"/>
  <c r="Z19" i="12" s="1"/>
  <c r="B16" i="8"/>
  <c r="V19" i="12" s="1"/>
  <c r="AV18" i="4"/>
  <c r="L15" i="8" s="1"/>
  <c r="AF18" i="12" s="1"/>
  <c r="AN18" i="4"/>
  <c r="D15" i="8" s="1"/>
  <c r="X18" i="12" s="1"/>
  <c r="AX17" i="4"/>
  <c r="N14" i="8" s="1"/>
  <c r="AH15" i="12" s="1"/>
  <c r="AT17" i="4"/>
  <c r="J14" i="8" s="1"/>
  <c r="AD15" i="12" s="1"/>
  <c r="AP17" i="4"/>
  <c r="F14" i="8" s="1"/>
  <c r="Z15" i="12" s="1"/>
  <c r="AL17" i="4"/>
  <c r="B14" i="8" s="1"/>
  <c r="V15" i="12" s="1"/>
  <c r="AV10" i="4"/>
  <c r="L13" i="8" s="1"/>
  <c r="AF14" i="12" s="1"/>
  <c r="AN10" i="4"/>
  <c r="D13" i="8" s="1"/>
  <c r="X14" i="12" s="1"/>
  <c r="AT13" i="4"/>
  <c r="J12" i="8" s="1"/>
  <c r="AD4" i="12" s="1"/>
  <c r="AP13" i="4"/>
  <c r="F12" i="8" s="1"/>
  <c r="Z4" i="12" s="1"/>
  <c r="AL13" i="4"/>
  <c r="B12" i="8" s="1"/>
  <c r="V4" i="12" s="1"/>
  <c r="AV12" i="4"/>
  <c r="L11" i="8" s="1"/>
  <c r="AF9" i="12" s="1"/>
  <c r="AN12" i="4"/>
  <c r="D11" i="8" s="1"/>
  <c r="X9" i="12" s="1"/>
  <c r="AX11" i="4"/>
  <c r="N10" i="8" s="1"/>
  <c r="AH5" i="12" s="1"/>
  <c r="AT11" i="4"/>
  <c r="J10" i="8" s="1"/>
  <c r="AD5" i="12" s="1"/>
  <c r="AP11" i="4"/>
  <c r="F10" i="8" s="1"/>
  <c r="Z5" i="12" s="1"/>
  <c r="AL11" i="4"/>
  <c r="B10" i="8" s="1"/>
  <c r="V5" i="12" s="1"/>
  <c r="AV9" i="4"/>
  <c r="L9" i="8" s="1"/>
  <c r="AF10" i="12" s="1"/>
  <c r="AN9" i="4"/>
  <c r="D9" i="8" s="1"/>
  <c r="X10" i="12" s="1"/>
  <c r="AT8" i="4"/>
  <c r="J8" i="8" s="1"/>
  <c r="AD8" i="12" s="1"/>
  <c r="AP8" i="4"/>
  <c r="F8" i="8" s="1"/>
  <c r="Z8" i="12" s="1"/>
  <c r="AL8" i="4"/>
  <c r="B8" i="8" s="1"/>
  <c r="V8" i="12" s="1"/>
  <c r="AV7" i="4"/>
  <c r="L7" i="8" s="1"/>
  <c r="AF6" i="12" s="1"/>
  <c r="AN7" i="4"/>
  <c r="D7" i="8" s="1"/>
  <c r="X6" i="12" s="1"/>
  <c r="AX6" i="4"/>
  <c r="N6" i="8" s="1"/>
  <c r="AH7" i="12" s="1"/>
  <c r="AT6" i="4"/>
  <c r="J6" i="8" s="1"/>
  <c r="AD7" i="12" s="1"/>
  <c r="AP6" i="4"/>
  <c r="F6" i="8" s="1"/>
  <c r="Z7" i="12" s="1"/>
  <c r="AL6" i="4"/>
  <c r="B6" i="8" s="1"/>
  <c r="V7" i="12" s="1"/>
  <c r="AV5" i="4"/>
  <c r="L5" i="8" s="1"/>
  <c r="AF11" i="12" s="1"/>
  <c r="AN5" i="4"/>
  <c r="D5" i="8" s="1"/>
  <c r="X11" i="12" s="1"/>
  <c r="AY32" i="4"/>
  <c r="O38" i="8" s="1"/>
  <c r="AI41" i="12" s="1"/>
  <c r="AY29" i="4"/>
  <c r="O34" i="8" s="1"/>
  <c r="AI37" i="12" s="1"/>
  <c r="AY26" i="4"/>
  <c r="O26" i="8" s="1"/>
  <c r="AI29" i="12" s="1"/>
  <c r="AU16" i="4"/>
  <c r="K20" i="8" s="1"/>
  <c r="AE23" i="12" s="1"/>
  <c r="AM16" i="4"/>
  <c r="C20" i="8" s="1"/>
  <c r="W23" i="12" s="1"/>
  <c r="AW4" i="4"/>
  <c r="M4" i="8" s="1"/>
  <c r="AG12" i="12" s="1"/>
  <c r="AS4" i="4"/>
  <c r="I4" i="8" s="1"/>
  <c r="AC12" i="12" s="1"/>
  <c r="AO4" i="4"/>
  <c r="E4" i="8" s="1"/>
  <c r="Y12" i="12" s="1"/>
  <c r="AY40" i="4"/>
  <c r="O39" i="8" s="1"/>
  <c r="AI42" i="12" s="1"/>
  <c r="AW32" i="4"/>
  <c r="M38" i="8" s="1"/>
  <c r="AG41" i="12" s="1"/>
  <c r="AS32" i="4"/>
  <c r="I38" i="8" s="1"/>
  <c r="AC41" i="12" s="1"/>
  <c r="AO32" i="4"/>
  <c r="E38" i="8" s="1"/>
  <c r="Y41" i="12" s="1"/>
  <c r="AY31" i="4"/>
  <c r="O37" i="8" s="1"/>
  <c r="AI40" i="12" s="1"/>
  <c r="AW39" i="4"/>
  <c r="M36" i="8" s="1"/>
  <c r="AG39" i="12" s="1"/>
  <c r="AS39" i="4"/>
  <c r="I36" i="8" s="1"/>
  <c r="AC39" i="12" s="1"/>
  <c r="AO39" i="4"/>
  <c r="E36" i="8" s="1"/>
  <c r="Y39" i="12" s="1"/>
  <c r="AY30" i="4"/>
  <c r="O35" i="8" s="1"/>
  <c r="AI38" i="12" s="1"/>
  <c r="AW29" i="4"/>
  <c r="M34" i="8" s="1"/>
  <c r="AG37" i="12" s="1"/>
  <c r="AS29" i="4"/>
  <c r="I34" i="8" s="1"/>
  <c r="AC37" i="12" s="1"/>
  <c r="AO29" i="4"/>
  <c r="E34" i="8" s="1"/>
  <c r="Y37" i="12" s="1"/>
  <c r="AY38" i="4"/>
  <c r="O33" i="8" s="1"/>
  <c r="AI36" i="12" s="1"/>
  <c r="AW37" i="4"/>
  <c r="M32" i="8" s="1"/>
  <c r="AG35" i="12" s="1"/>
  <c r="AS37" i="4"/>
  <c r="I32" i="8" s="1"/>
  <c r="AC35" i="12" s="1"/>
  <c r="AO37" i="4"/>
  <c r="E32" i="8" s="1"/>
  <c r="Y35" i="12" s="1"/>
  <c r="AY36" i="4"/>
  <c r="O31" i="8" s="1"/>
  <c r="AI34" i="12" s="1"/>
  <c r="AW35" i="4"/>
  <c r="M30" i="8" s="1"/>
  <c r="AG33" i="12" s="1"/>
  <c r="AS35" i="4"/>
  <c r="I30" i="8" s="1"/>
  <c r="AC33" i="12" s="1"/>
  <c r="AO35" i="4"/>
  <c r="E30" i="8" s="1"/>
  <c r="Y33" i="12" s="1"/>
  <c r="AY34" i="4"/>
  <c r="O29" i="8" s="1"/>
  <c r="AI32" i="12" s="1"/>
  <c r="M28" i="8"/>
  <c r="AG31" i="12" s="1"/>
  <c r="AS28" i="4"/>
  <c r="I28" i="8" s="1"/>
  <c r="AC31" i="12" s="1"/>
  <c r="AO28" i="4"/>
  <c r="E28" i="8" s="1"/>
  <c r="Y31" i="12" s="1"/>
  <c r="AY27" i="4"/>
  <c r="O27" i="8" s="1"/>
  <c r="AI30" i="12" s="1"/>
  <c r="AM27" i="4"/>
  <c r="C27" i="8" s="1"/>
  <c r="W30" i="12" s="1"/>
  <c r="AS26" i="4"/>
  <c r="I26" i="8" s="1"/>
  <c r="AC29" i="12" s="1"/>
  <c r="AY25" i="4"/>
  <c r="O25" i="8" s="1"/>
  <c r="AI28" i="12" s="1"/>
  <c r="AU25" i="4"/>
  <c r="K25" i="8" s="1"/>
  <c r="AE28" i="12" s="1"/>
  <c r="AQ25" i="4"/>
  <c r="G25" i="8" s="1"/>
  <c r="AA28" i="12" s="1"/>
  <c r="AM25" i="4"/>
  <c r="C25" i="8" s="1"/>
  <c r="W28" i="12" s="1"/>
  <c r="AS24" i="4"/>
  <c r="I24" i="8" s="1"/>
  <c r="AC27" i="12" s="1"/>
  <c r="AY23" i="4"/>
  <c r="O23" i="8" s="1"/>
  <c r="AI26" i="12" s="1"/>
  <c r="AU23" i="4"/>
  <c r="K23" i="8" s="1"/>
  <c r="AE26" i="12" s="1"/>
  <c r="AQ23" i="4"/>
  <c r="G23" i="8" s="1"/>
  <c r="AA26" i="12" s="1"/>
  <c r="AM23" i="4"/>
  <c r="C23" i="8" s="1"/>
  <c r="W26" i="12" s="1"/>
  <c r="AS22" i="4"/>
  <c r="I22" i="8" s="1"/>
  <c r="AC25" i="12" s="1"/>
  <c r="AY21" i="4"/>
  <c r="O21" i="8" s="1"/>
  <c r="AI24" i="12" s="1"/>
  <c r="AU21" i="4"/>
  <c r="K21" i="8" s="1"/>
  <c r="AE24" i="12" s="1"/>
  <c r="AQ21" i="4"/>
  <c r="G21" i="8" s="1"/>
  <c r="AA24" i="12" s="1"/>
  <c r="AM21" i="4"/>
  <c r="C21" i="8" s="1"/>
  <c r="W24" i="12" s="1"/>
  <c r="AS16" i="4"/>
  <c r="I20" i="8" s="1"/>
  <c r="AC23" i="12" s="1"/>
  <c r="AY15" i="4"/>
  <c r="O19" i="8" s="1"/>
  <c r="AI22" i="12" s="1"/>
  <c r="AU15" i="4"/>
  <c r="K19" i="8" s="1"/>
  <c r="AE22" i="12" s="1"/>
  <c r="AQ15" i="4"/>
  <c r="G19" i="8" s="1"/>
  <c r="AA22" i="12" s="1"/>
  <c r="AM15" i="4"/>
  <c r="C19" i="8" s="1"/>
  <c r="W22" i="12" s="1"/>
  <c r="AS20" i="4"/>
  <c r="I18" i="8" s="1"/>
  <c r="AC21" i="12" s="1"/>
  <c r="AY19" i="4"/>
  <c r="O17" i="8" s="1"/>
  <c r="AI20" i="12" s="1"/>
  <c r="AU19" i="4"/>
  <c r="K17" i="8" s="1"/>
  <c r="AE20" i="12" s="1"/>
  <c r="AQ19" i="4"/>
  <c r="G17" i="8" s="1"/>
  <c r="AA20" i="12" s="1"/>
  <c r="AM19" i="4"/>
  <c r="C17" i="8" s="1"/>
  <c r="W20" i="12" s="1"/>
  <c r="AS14" i="4"/>
  <c r="I16" i="8" s="1"/>
  <c r="AC19" i="12" s="1"/>
  <c r="AY18" i="4"/>
  <c r="O15" i="8" s="1"/>
  <c r="AI18" i="12" s="1"/>
  <c r="AU18" i="4"/>
  <c r="K15" i="8" s="1"/>
  <c r="AE18" i="12" s="1"/>
  <c r="AQ18" i="4"/>
  <c r="G15" i="8" s="1"/>
  <c r="AA18" i="12" s="1"/>
  <c r="AM18" i="4"/>
  <c r="C15" i="8" s="1"/>
  <c r="W18" i="12" s="1"/>
  <c r="AS17" i="4"/>
  <c r="I14" i="8" s="1"/>
  <c r="AC15" i="12" s="1"/>
  <c r="AY10" i="4"/>
  <c r="O13" i="8" s="1"/>
  <c r="AI14" i="12" s="1"/>
  <c r="AU10" i="4"/>
  <c r="K13" i="8" s="1"/>
  <c r="AE14" i="12" s="1"/>
  <c r="AQ10" i="4"/>
  <c r="G13" i="8" s="1"/>
  <c r="AA14" i="12" s="1"/>
  <c r="AM10" i="4"/>
  <c r="C13" i="8" s="1"/>
  <c r="W14" i="12" s="1"/>
  <c r="AS13" i="4"/>
  <c r="I12" i="8" s="1"/>
  <c r="AC4" i="12" s="1"/>
  <c r="AY35" i="4"/>
  <c r="O30" i="8" s="1"/>
  <c r="AI33" i="12" s="1"/>
  <c r="AU24" i="4"/>
  <c r="K24" i="8" s="1"/>
  <c r="AE27" i="12" s="1"/>
  <c r="AQ24" i="4"/>
  <c r="G24" i="8" s="1"/>
  <c r="AA27" i="12" s="1"/>
  <c r="AM24" i="4"/>
  <c r="C24" i="8" s="1"/>
  <c r="W27" i="12" s="1"/>
  <c r="AQ16" i="4"/>
  <c r="G20" i="8" s="1"/>
  <c r="AA23" i="12" s="1"/>
  <c r="AY20" i="4"/>
  <c r="O18" i="8" s="1"/>
  <c r="AI21" i="12" s="1"/>
  <c r="AV4" i="4"/>
  <c r="L4" i="8" s="1"/>
  <c r="AF12" i="12" s="1"/>
  <c r="AN4" i="4"/>
  <c r="D4" i="8" s="1"/>
  <c r="X12" i="12" s="1"/>
  <c r="AW33" i="4"/>
  <c r="M40" i="8" s="1"/>
  <c r="AG43" i="12" s="1"/>
  <c r="AO33" i="4"/>
  <c r="E40" i="8" s="1"/>
  <c r="Y43" i="12" s="1"/>
  <c r="AX40" i="4"/>
  <c r="N39" i="8" s="1"/>
  <c r="AH42" i="12" s="1"/>
  <c r="AT40" i="4"/>
  <c r="J39" i="8" s="1"/>
  <c r="AD42" i="12" s="1"/>
  <c r="AP40" i="4"/>
  <c r="F39" i="8" s="1"/>
  <c r="Z42" i="12" s="1"/>
  <c r="AL40" i="4"/>
  <c r="B39" i="8" s="1"/>
  <c r="V42" i="12" s="1"/>
  <c r="AV32" i="4"/>
  <c r="L38" i="8" s="1"/>
  <c r="AF41" i="12" s="1"/>
  <c r="AR32" i="4"/>
  <c r="H38" i="8" s="1"/>
  <c r="AB41" i="12" s="1"/>
  <c r="AN32" i="4"/>
  <c r="D38" i="8" s="1"/>
  <c r="X41" i="12" s="1"/>
  <c r="AX31" i="4"/>
  <c r="N37" i="8" s="1"/>
  <c r="AH40" i="12" s="1"/>
  <c r="AT31" i="4"/>
  <c r="J37" i="8" s="1"/>
  <c r="AD40" i="12" s="1"/>
  <c r="AP31" i="4"/>
  <c r="F37" i="8" s="1"/>
  <c r="Z40" i="12" s="1"/>
  <c r="B37" i="8"/>
  <c r="V40" i="12" s="1"/>
  <c r="AV39" i="4"/>
  <c r="L36" i="8" s="1"/>
  <c r="AF39" i="12" s="1"/>
  <c r="AR39" i="4"/>
  <c r="H36" i="8" s="1"/>
  <c r="AB39" i="12" s="1"/>
  <c r="AN39" i="4"/>
  <c r="D36" i="8" s="1"/>
  <c r="X39" i="12" s="1"/>
  <c r="AX30" i="4"/>
  <c r="N35" i="8" s="1"/>
  <c r="AH38" i="12" s="1"/>
  <c r="AT30" i="4"/>
  <c r="J35" i="8" s="1"/>
  <c r="AD38" i="12" s="1"/>
  <c r="AP30" i="4"/>
  <c r="F35" i="8" s="1"/>
  <c r="Z38" i="12" s="1"/>
  <c r="AL30" i="4"/>
  <c r="B35" i="8" s="1"/>
  <c r="V38" i="12" s="1"/>
  <c r="AV29" i="4"/>
  <c r="L34" i="8" s="1"/>
  <c r="AF37" i="12" s="1"/>
  <c r="AR29" i="4"/>
  <c r="H34" i="8" s="1"/>
  <c r="AB37" i="12" s="1"/>
  <c r="AN29" i="4"/>
  <c r="D34" i="8" s="1"/>
  <c r="X37" i="12" s="1"/>
  <c r="AX38" i="4"/>
  <c r="N33" i="8" s="1"/>
  <c r="AH36" i="12" s="1"/>
  <c r="AT38" i="4"/>
  <c r="J33" i="8" s="1"/>
  <c r="AD36" i="12" s="1"/>
  <c r="AP38" i="4"/>
  <c r="F33" i="8" s="1"/>
  <c r="Z36" i="12" s="1"/>
  <c r="B33" i="8"/>
  <c r="V36" i="12" s="1"/>
  <c r="AV37" i="4"/>
  <c r="L32" i="8" s="1"/>
  <c r="AF35" i="12" s="1"/>
  <c r="AR37" i="4"/>
  <c r="H32" i="8" s="1"/>
  <c r="AB35" i="12" s="1"/>
  <c r="AN37" i="4"/>
  <c r="D32" i="8" s="1"/>
  <c r="X35" i="12" s="1"/>
  <c r="AX36" i="4"/>
  <c r="N31" i="8" s="1"/>
  <c r="AH34" i="12" s="1"/>
  <c r="AT36" i="4"/>
  <c r="J31" i="8" s="1"/>
  <c r="AD34" i="12" s="1"/>
  <c r="AP36" i="4"/>
  <c r="F31" i="8" s="1"/>
  <c r="Z34" i="12" s="1"/>
  <c r="AL36" i="4"/>
  <c r="B31" i="8" s="1"/>
  <c r="V34" i="12" s="1"/>
  <c r="AV35" i="4"/>
  <c r="L30" i="8" s="1"/>
  <c r="AF33" i="12" s="1"/>
  <c r="AR35" i="4"/>
  <c r="H30" i="8" s="1"/>
  <c r="AB33" i="12" s="1"/>
  <c r="AN35" i="4"/>
  <c r="D30" i="8" s="1"/>
  <c r="X33" i="12" s="1"/>
  <c r="AX34" i="4"/>
  <c r="N29" i="8" s="1"/>
  <c r="AH32" i="12" s="1"/>
  <c r="AT34" i="4"/>
  <c r="J29" i="8" s="1"/>
  <c r="AD32" i="12" s="1"/>
  <c r="AP34" i="4"/>
  <c r="F29" i="8" s="1"/>
  <c r="Z32" i="12" s="1"/>
  <c r="AL34" i="4"/>
  <c r="B29" i="8" s="1"/>
  <c r="V32" i="12" s="1"/>
  <c r="AV28" i="4"/>
  <c r="L28" i="8" s="1"/>
  <c r="AF31" i="12" s="1"/>
  <c r="AR28" i="4"/>
  <c r="H28" i="8" s="1"/>
  <c r="AB31" i="12" s="1"/>
  <c r="AN28" i="4"/>
  <c r="D28" i="8" s="1"/>
  <c r="X31" i="12" s="1"/>
  <c r="AX27" i="4"/>
  <c r="N27" i="8" s="1"/>
  <c r="AH30" i="12" s="1"/>
  <c r="AT27" i="4"/>
  <c r="J27" i="8" s="1"/>
  <c r="AD30" i="12" s="1"/>
  <c r="AP27" i="4"/>
  <c r="F27" i="8" s="1"/>
  <c r="Z30" i="12" s="1"/>
  <c r="AL27" i="4"/>
  <c r="B27" i="8" s="1"/>
  <c r="V30" i="12" s="1"/>
  <c r="AV26" i="4"/>
  <c r="L26" i="8" s="1"/>
  <c r="AF29" i="12" s="1"/>
  <c r="AR26" i="4"/>
  <c r="H26" i="8" s="1"/>
  <c r="AB29" i="12" s="1"/>
  <c r="AN26" i="4"/>
  <c r="D26" i="8" s="1"/>
  <c r="X29" i="12" s="1"/>
  <c r="AX25" i="4"/>
  <c r="N25" i="8" s="1"/>
  <c r="AH28" i="12" s="1"/>
  <c r="AT25" i="4"/>
  <c r="J25" i="8" s="1"/>
  <c r="AD28" i="12" s="1"/>
  <c r="AP25" i="4"/>
  <c r="F25" i="8" s="1"/>
  <c r="Z28" i="12" s="1"/>
  <c r="AL25" i="4"/>
  <c r="B25" i="8" s="1"/>
  <c r="V28" i="12" s="1"/>
  <c r="AV24" i="4"/>
  <c r="L24" i="8" s="1"/>
  <c r="AF27" i="12" s="1"/>
  <c r="AR24" i="4"/>
  <c r="H24" i="8" s="1"/>
  <c r="AB27" i="12" s="1"/>
  <c r="AN24" i="4"/>
  <c r="D24" i="8" s="1"/>
  <c r="X27" i="12" s="1"/>
  <c r="AX23" i="4"/>
  <c r="N23" i="8" s="1"/>
  <c r="AH26" i="12" s="1"/>
  <c r="AT23" i="4"/>
  <c r="J23" i="8" s="1"/>
  <c r="AD26" i="12" s="1"/>
  <c r="AP23" i="4"/>
  <c r="F23" i="8" s="1"/>
  <c r="Z26" i="12" s="1"/>
  <c r="AL23" i="4"/>
  <c r="B23" i="8" s="1"/>
  <c r="V26" i="12" s="1"/>
  <c r="AV22" i="4"/>
  <c r="L22" i="8" s="1"/>
  <c r="AF25" i="12" s="1"/>
  <c r="AR22" i="4"/>
  <c r="H22" i="8" s="1"/>
  <c r="AB25" i="12" s="1"/>
  <c r="AN22" i="4"/>
  <c r="D22" i="8" s="1"/>
  <c r="X25" i="12" s="1"/>
  <c r="AX21" i="4"/>
  <c r="N21" i="8" s="1"/>
  <c r="AH24" i="12" s="1"/>
  <c r="AT21" i="4"/>
  <c r="J21" i="8" s="1"/>
  <c r="AD24" i="12" s="1"/>
  <c r="AP21" i="4"/>
  <c r="F21" i="8" s="1"/>
  <c r="Z24" i="12" s="1"/>
  <c r="AL21" i="4"/>
  <c r="B21" i="8" s="1"/>
  <c r="V24" i="12" s="1"/>
  <c r="AV16" i="4"/>
  <c r="L20" i="8" s="1"/>
  <c r="AF23" i="12" s="1"/>
  <c r="AR16" i="4"/>
  <c r="H20" i="8" s="1"/>
  <c r="AB23" i="12" s="1"/>
  <c r="AN16" i="4"/>
  <c r="D20" i="8" s="1"/>
  <c r="X23" i="12" s="1"/>
  <c r="AX15" i="4"/>
  <c r="N19" i="8" s="1"/>
  <c r="AH22" i="12" s="1"/>
  <c r="AT15" i="4"/>
  <c r="J19" i="8" s="1"/>
  <c r="AD22" i="12" s="1"/>
  <c r="AP15" i="4"/>
  <c r="F19" i="8" s="1"/>
  <c r="Z22" i="12" s="1"/>
  <c r="AL15" i="4"/>
  <c r="B19" i="8" s="1"/>
  <c r="V22" i="12" s="1"/>
  <c r="AV20" i="4"/>
  <c r="L18" i="8" s="1"/>
  <c r="AF21" i="12" s="1"/>
  <c r="AR20" i="4"/>
  <c r="H18" i="8" s="1"/>
  <c r="AB21" i="12" s="1"/>
  <c r="AN20" i="4"/>
  <c r="D18" i="8" s="1"/>
  <c r="X21" i="12" s="1"/>
  <c r="AX19" i="4"/>
  <c r="N17" i="8" s="1"/>
  <c r="AH20" i="12" s="1"/>
  <c r="AY12" i="4"/>
  <c r="O11" i="8" s="1"/>
  <c r="AI9" i="12" s="1"/>
  <c r="AU12" i="4"/>
  <c r="K11" i="8" s="1"/>
  <c r="AE9" i="12" s="1"/>
  <c r="AQ12" i="4"/>
  <c r="G11" i="8" s="1"/>
  <c r="AA9" i="12" s="1"/>
  <c r="AM12" i="4"/>
  <c r="C11" i="8" s="1"/>
  <c r="W9" i="12" s="1"/>
  <c r="AS11" i="4"/>
  <c r="I10" i="8" s="1"/>
  <c r="AC5" i="12" s="1"/>
  <c r="AY9" i="4"/>
  <c r="O9" i="8" s="1"/>
  <c r="AI10" i="12" s="1"/>
  <c r="AU9" i="4"/>
  <c r="K9" i="8" s="1"/>
  <c r="AE10" i="12" s="1"/>
  <c r="AQ9" i="4"/>
  <c r="G9" i="8" s="1"/>
  <c r="AA10" i="12" s="1"/>
  <c r="AM9" i="4"/>
  <c r="C9" i="8" s="1"/>
  <c r="W10" i="12" s="1"/>
  <c r="AS8" i="4"/>
  <c r="I8" i="8" s="1"/>
  <c r="AC8" i="12" s="1"/>
  <c r="AY7" i="4"/>
  <c r="O7" i="8" s="1"/>
  <c r="AI6" i="12" s="1"/>
  <c r="AU7" i="4"/>
  <c r="K7" i="8" s="1"/>
  <c r="AE6" i="12" s="1"/>
  <c r="AQ7" i="4"/>
  <c r="G7" i="8" s="1"/>
  <c r="AA6" i="12" s="1"/>
  <c r="AM7" i="4"/>
  <c r="C7" i="8" s="1"/>
  <c r="W6" i="12" s="1"/>
  <c r="AS6" i="4"/>
  <c r="I6" i="8" s="1"/>
  <c r="AC7" i="12" s="1"/>
  <c r="AY5" i="4"/>
  <c r="O5" i="8" s="1"/>
  <c r="AI11" i="12" s="1"/>
  <c r="AU5" i="4"/>
  <c r="K5" i="8" s="1"/>
  <c r="AE11" i="12" s="1"/>
  <c r="AQ5" i="4"/>
  <c r="G5" i="8" s="1"/>
  <c r="AA11" i="12" s="1"/>
  <c r="AM5" i="4"/>
  <c r="C5" i="8" s="1"/>
  <c r="W11" i="12" s="1"/>
  <c r="AT19" i="4"/>
  <c r="J17" i="8" s="1"/>
  <c r="AD20" i="12" s="1"/>
  <c r="AP19" i="4"/>
  <c r="F17" i="8" s="1"/>
  <c r="Z20" i="12" s="1"/>
  <c r="AL19" i="4"/>
  <c r="B17" i="8" s="1"/>
  <c r="V20" i="12" s="1"/>
  <c r="AV14" i="4"/>
  <c r="L16" i="8" s="1"/>
  <c r="AF19" i="12" s="1"/>
  <c r="AR14" i="4"/>
  <c r="H16" i="8" s="1"/>
  <c r="AB19" i="12" s="1"/>
  <c r="AN14" i="4"/>
  <c r="D16" i="8" s="1"/>
  <c r="X19" i="12" s="1"/>
  <c r="AX18" i="4"/>
  <c r="N15" i="8" s="1"/>
  <c r="AH18" i="12" s="1"/>
  <c r="AT18" i="4"/>
  <c r="J15" i="8" s="1"/>
  <c r="AD18" i="12" s="1"/>
  <c r="AP18" i="4"/>
  <c r="F15" i="8" s="1"/>
  <c r="Z18" i="12" s="1"/>
  <c r="AL18" i="4"/>
  <c r="B15" i="8" s="1"/>
  <c r="V18" i="12" s="1"/>
  <c r="AV17" i="4"/>
  <c r="L14" i="8" s="1"/>
  <c r="AF15" i="12" s="1"/>
  <c r="AR17" i="4"/>
  <c r="H14" i="8" s="1"/>
  <c r="AB15" i="12" s="1"/>
  <c r="AN17" i="4"/>
  <c r="D14" i="8" s="1"/>
  <c r="X15" i="12" s="1"/>
  <c r="AX10" i="4"/>
  <c r="N13" i="8" s="1"/>
  <c r="AH14" i="12" s="1"/>
  <c r="AT10" i="4"/>
  <c r="J13" i="8" s="1"/>
  <c r="AD14" i="12" s="1"/>
  <c r="AP10" i="4"/>
  <c r="F13" i="8" s="1"/>
  <c r="Z14" i="12" s="1"/>
  <c r="B13" i="8"/>
  <c r="V14" i="12" s="1"/>
  <c r="AV13" i="4"/>
  <c r="L12" i="8" s="1"/>
  <c r="AF4" i="12" s="1"/>
  <c r="AR13" i="4"/>
  <c r="H12" i="8" s="1"/>
  <c r="AB4" i="12" s="1"/>
  <c r="AN13" i="4"/>
  <c r="D12" i="8" s="1"/>
  <c r="X4" i="12" s="1"/>
  <c r="AX12" i="4"/>
  <c r="N11" i="8" s="1"/>
  <c r="AH9" i="12" s="1"/>
  <c r="AT12" i="4"/>
  <c r="J11" i="8" s="1"/>
  <c r="AD9" i="12" s="1"/>
  <c r="AP12" i="4"/>
  <c r="F11" i="8" s="1"/>
  <c r="Z9" i="12" s="1"/>
  <c r="AL12" i="4"/>
  <c r="B11" i="8" s="1"/>
  <c r="V9" i="12" s="1"/>
  <c r="AV11" i="4"/>
  <c r="L10" i="8" s="1"/>
  <c r="AF5" i="12" s="1"/>
  <c r="AR11" i="4"/>
  <c r="H10" i="8" s="1"/>
  <c r="AB5" i="12" s="1"/>
  <c r="AN11" i="4"/>
  <c r="D10" i="8" s="1"/>
  <c r="X5" i="12" s="1"/>
  <c r="AX9" i="4"/>
  <c r="N9" i="8" s="1"/>
  <c r="AH10" i="12" s="1"/>
  <c r="AT9" i="4"/>
  <c r="J9" i="8" s="1"/>
  <c r="AD10" i="12" s="1"/>
  <c r="AP9" i="4"/>
  <c r="F9" i="8" s="1"/>
  <c r="Z10" i="12" s="1"/>
  <c r="AL9" i="4"/>
  <c r="B9" i="8" s="1"/>
  <c r="V10" i="12" s="1"/>
  <c r="AV8" i="4"/>
  <c r="L8" i="8" s="1"/>
  <c r="AF8" i="12" s="1"/>
  <c r="AR8" i="4"/>
  <c r="H8" i="8" s="1"/>
  <c r="AB8" i="12" s="1"/>
  <c r="AN8" i="4"/>
  <c r="D8" i="8" s="1"/>
  <c r="X8" i="12" s="1"/>
  <c r="AX7" i="4"/>
  <c r="N7" i="8" s="1"/>
  <c r="AH6" i="12" s="1"/>
  <c r="AT7" i="4"/>
  <c r="J7" i="8" s="1"/>
  <c r="AD6" i="12" s="1"/>
  <c r="AP7" i="4"/>
  <c r="F7" i="8" s="1"/>
  <c r="Z6" i="12" s="1"/>
  <c r="AL7" i="4"/>
  <c r="B7" i="8" s="1"/>
  <c r="V6" i="12" s="1"/>
  <c r="AV6" i="4"/>
  <c r="L6" i="8" s="1"/>
  <c r="AF7" i="12" s="1"/>
  <c r="AR6" i="4"/>
  <c r="H6" i="8" s="1"/>
  <c r="AB7" i="12" s="1"/>
  <c r="AN6" i="4"/>
  <c r="D6" i="8" s="1"/>
  <c r="X7" i="12" s="1"/>
  <c r="AX5" i="4"/>
  <c r="N5" i="8" s="1"/>
  <c r="AH11" i="12" s="1"/>
  <c r="AT5" i="4"/>
  <c r="J5" i="8" s="1"/>
  <c r="AD11" i="12" s="1"/>
  <c r="AP5" i="4"/>
  <c r="F5" i="8" s="1"/>
  <c r="Z11" i="12" s="1"/>
  <c r="AL5" i="4"/>
  <c r="B5" i="8" s="1"/>
  <c r="V11" i="12" s="1"/>
  <c r="AW19" i="4"/>
  <c r="M17" i="8" s="1"/>
  <c r="AG20" i="12" s="1"/>
  <c r="AO19" i="4"/>
  <c r="E17" i="8" s="1"/>
  <c r="Y20" i="12" s="1"/>
  <c r="AU14" i="4"/>
  <c r="K16" i="8" s="1"/>
  <c r="AE19" i="12" s="1"/>
  <c r="AQ14" i="4"/>
  <c r="G16" i="8" s="1"/>
  <c r="AA19" i="12" s="1"/>
  <c r="AM14" i="4"/>
  <c r="C16" i="8" s="1"/>
  <c r="W19" i="12" s="1"/>
  <c r="AW18" i="4"/>
  <c r="M15" i="8" s="1"/>
  <c r="AG18" i="12" s="1"/>
  <c r="AO18" i="4"/>
  <c r="E15" i="8" s="1"/>
  <c r="Y18" i="12" s="1"/>
  <c r="AU17" i="4"/>
  <c r="K14" i="8" s="1"/>
  <c r="AE15" i="12" s="1"/>
  <c r="AQ17" i="4"/>
  <c r="G14" i="8" s="1"/>
  <c r="AA15" i="12" s="1"/>
  <c r="AM17" i="4"/>
  <c r="C14" i="8" s="1"/>
  <c r="W15" i="12" s="1"/>
  <c r="AW10" i="4"/>
  <c r="M13" i="8" s="1"/>
  <c r="AG14" i="12" s="1"/>
  <c r="AO10" i="4"/>
  <c r="E13" i="8" s="1"/>
  <c r="Y14" i="12" s="1"/>
  <c r="AU13" i="4"/>
  <c r="K12" i="8" s="1"/>
  <c r="AE4" i="12" s="1"/>
  <c r="AQ13" i="4"/>
  <c r="G12" i="8" s="1"/>
  <c r="AA4" i="12" s="1"/>
  <c r="AM13" i="4"/>
  <c r="C12" i="8" s="1"/>
  <c r="W4" i="12" s="1"/>
  <c r="AW12" i="4"/>
  <c r="M11" i="8" s="1"/>
  <c r="AG9" i="12" s="1"/>
  <c r="AO12" i="4"/>
  <c r="E11" i="8" s="1"/>
  <c r="Y9" i="12" s="1"/>
  <c r="AY11" i="4"/>
  <c r="O10" i="8" s="1"/>
  <c r="AI5" i="12" s="1"/>
  <c r="AU11" i="4"/>
  <c r="K10" i="8" s="1"/>
  <c r="AE5" i="12" s="1"/>
  <c r="AQ11" i="4"/>
  <c r="G10" i="8" s="1"/>
  <c r="AA5" i="12" s="1"/>
  <c r="AM11" i="4"/>
  <c r="C10" i="8" s="1"/>
  <c r="W5" i="12" s="1"/>
  <c r="AW9" i="4"/>
  <c r="M9" i="8" s="1"/>
  <c r="AG10" i="12" s="1"/>
  <c r="AO9" i="4"/>
  <c r="E9" i="8" s="1"/>
  <c r="Y10" i="12" s="1"/>
  <c r="AU8" i="4"/>
  <c r="K8" i="8" s="1"/>
  <c r="AE8" i="12" s="1"/>
  <c r="AQ8" i="4"/>
  <c r="G8" i="8" s="1"/>
  <c r="AA8" i="12" s="1"/>
  <c r="AM8" i="4"/>
  <c r="C8" i="8" s="1"/>
  <c r="W8" i="12" s="1"/>
  <c r="AW7" i="4"/>
  <c r="M7" i="8" s="1"/>
  <c r="AG6" i="12" s="1"/>
  <c r="AO7" i="4"/>
  <c r="E7" i="8" s="1"/>
  <c r="Y6" i="12" s="1"/>
  <c r="F45" i="12" s="1"/>
  <c r="AY6" i="4"/>
  <c r="O6" i="8" s="1"/>
  <c r="AI7" i="12" s="1"/>
  <c r="AU6" i="4"/>
  <c r="K6" i="8" s="1"/>
  <c r="AE7" i="12" s="1"/>
  <c r="AQ6" i="4"/>
  <c r="G6" i="8" s="1"/>
  <c r="AA7" i="12" s="1"/>
  <c r="AM6" i="4"/>
  <c r="C6" i="8" s="1"/>
  <c r="W7" i="12" s="1"/>
  <c r="AW5" i="4"/>
  <c r="M5" i="8" s="1"/>
  <c r="AG11" i="12" s="1"/>
  <c r="AO5" i="4"/>
  <c r="E5" i="8" s="1"/>
  <c r="Y11" i="12" s="1"/>
  <c r="AG41" i="4"/>
  <c r="Y41" i="4"/>
  <c r="V12" i="12"/>
  <c r="AR4" i="4"/>
  <c r="H4" i="8" s="1"/>
  <c r="AB12" i="12" s="1"/>
  <c r="AF41" i="4"/>
  <c r="X41" i="4"/>
  <c r="AY4" i="4"/>
  <c r="O4" i="8" s="1"/>
  <c r="AI12" i="12" s="1"/>
  <c r="AQ4" i="4"/>
  <c r="G4" i="8" s="1"/>
  <c r="AA12" i="12" s="1"/>
  <c r="AE41" i="4"/>
  <c r="W41" i="4"/>
  <c r="AX4" i="4"/>
  <c r="N4" i="8" s="1"/>
  <c r="AH12" i="12" s="1"/>
  <c r="AT4" i="4"/>
  <c r="J4" i="8" s="1"/>
  <c r="AD12" i="12" s="1"/>
  <c r="AP4" i="4"/>
  <c r="F4" i="8" s="1"/>
  <c r="Z12" i="12" s="1"/>
  <c r="AS33" i="4"/>
  <c r="I40" i="8" s="1"/>
  <c r="AC43" i="12" s="1"/>
  <c r="AY17" i="4"/>
  <c r="O14" i="8" s="1"/>
  <c r="AI15" i="12" s="1"/>
  <c r="AI51" i="4"/>
  <c r="D47" i="4"/>
  <c r="AL47" i="4" s="1"/>
  <c r="B47" i="8" s="1"/>
  <c r="C7" i="12" s="1"/>
  <c r="O45" i="4"/>
  <c r="AW45" i="4" s="1"/>
  <c r="M45" i="8" s="1"/>
  <c r="N4" i="12" s="1"/>
  <c r="K45" i="4"/>
  <c r="AS45" i="4" s="1"/>
  <c r="I45" i="8" s="1"/>
  <c r="J4" i="12" s="1"/>
  <c r="G45" i="4"/>
  <c r="AO45" i="4" s="1"/>
  <c r="E45" i="8" s="1"/>
  <c r="F4" i="12" s="1"/>
  <c r="R46" i="4"/>
  <c r="K50" i="4"/>
  <c r="AS50" i="4" s="1"/>
  <c r="I50" i="8" s="1"/>
  <c r="J10" i="12" s="1"/>
  <c r="H49" i="4"/>
  <c r="AP49" i="4" s="1"/>
  <c r="F49" i="8" s="1"/>
  <c r="G5" i="12" s="1"/>
  <c r="N48" i="4"/>
  <c r="AV48" i="4" s="1"/>
  <c r="L48" i="8" s="1"/>
  <c r="M6" i="12" s="1"/>
  <c r="J48" i="4"/>
  <c r="AR48" i="4" s="1"/>
  <c r="H48" i="8" s="1"/>
  <c r="I6" i="12" s="1"/>
  <c r="F48" i="4"/>
  <c r="AN48" i="4" s="1"/>
  <c r="D48" i="8" s="1"/>
  <c r="E6" i="12" s="1"/>
  <c r="O46" i="4"/>
  <c r="AW46" i="4" s="1"/>
  <c r="M46" i="8" s="1"/>
  <c r="N8" i="12" s="1"/>
  <c r="K46" i="4"/>
  <c r="AS46" i="4" s="1"/>
  <c r="I46" i="8" s="1"/>
  <c r="J8" i="12" s="1"/>
  <c r="G46" i="4"/>
  <c r="AO46" i="4" s="1"/>
  <c r="E46" i="8" s="1"/>
  <c r="F8" i="12" s="1"/>
  <c r="R49" i="4"/>
  <c r="G50" i="4"/>
  <c r="AO50" i="4" s="1"/>
  <c r="E50" i="8" s="1"/>
  <c r="F10" i="12" s="1"/>
  <c r="J50" i="4"/>
  <c r="AR50" i="4" s="1"/>
  <c r="H50" i="8" s="1"/>
  <c r="I10" i="12" s="1"/>
  <c r="K49" i="4"/>
  <c r="AS49" i="4" s="1"/>
  <c r="I49" i="8" s="1"/>
  <c r="J5" i="12" s="1"/>
  <c r="L48" i="4"/>
  <c r="AT48" i="4" s="1"/>
  <c r="J48" i="8" s="1"/>
  <c r="K6" i="12" s="1"/>
  <c r="H48" i="4"/>
  <c r="AP48" i="4" s="1"/>
  <c r="F48" i="8" s="1"/>
  <c r="G6" i="12" s="1"/>
  <c r="M48" i="4"/>
  <c r="AU48" i="4" s="1"/>
  <c r="K48" i="8" s="1"/>
  <c r="L6" i="12" s="1"/>
  <c r="I48" i="4"/>
  <c r="AQ48" i="4" s="1"/>
  <c r="G48" i="8" s="1"/>
  <c r="H6" i="12" s="1"/>
  <c r="E48" i="4"/>
  <c r="AM48" i="4" s="1"/>
  <c r="C48" i="8" s="1"/>
  <c r="D6" i="12" s="1"/>
  <c r="Q47" i="4"/>
  <c r="AY47" i="4" s="1"/>
  <c r="O47" i="8" s="1"/>
  <c r="P7" i="12" s="1"/>
  <c r="M47" i="4"/>
  <c r="AU47" i="4" s="1"/>
  <c r="K47" i="8" s="1"/>
  <c r="L7" i="12" s="1"/>
  <c r="I47" i="4"/>
  <c r="AQ47" i="4" s="1"/>
  <c r="G47" i="8" s="1"/>
  <c r="H7" i="12" s="1"/>
  <c r="E47" i="4"/>
  <c r="C47" i="8" s="1"/>
  <c r="D7" i="12" s="1"/>
  <c r="P47" i="4"/>
  <c r="AX47" i="4" s="1"/>
  <c r="N47" i="8" s="1"/>
  <c r="O7" i="12" s="1"/>
  <c r="L47" i="4"/>
  <c r="AT47" i="4" s="1"/>
  <c r="J47" i="8" s="1"/>
  <c r="K7" i="12" s="1"/>
  <c r="H47" i="4"/>
  <c r="AP47" i="4" s="1"/>
  <c r="F47" i="8" s="1"/>
  <c r="G7" i="12" s="1"/>
  <c r="N46" i="4"/>
  <c r="AV46" i="4" s="1"/>
  <c r="L46" i="8" s="1"/>
  <c r="M8" i="12" s="1"/>
  <c r="J46" i="4"/>
  <c r="AR46" i="4" s="1"/>
  <c r="H46" i="8" s="1"/>
  <c r="I8" i="12" s="1"/>
  <c r="F46" i="4"/>
  <c r="AN46" i="4" s="1"/>
  <c r="D46" i="8" s="1"/>
  <c r="E8" i="12" s="1"/>
  <c r="N45" i="4"/>
  <c r="AV45" i="4" s="1"/>
  <c r="L45" i="8" s="1"/>
  <c r="M4" i="12" s="1"/>
  <c r="J45" i="4"/>
  <c r="AR45" i="4" s="1"/>
  <c r="H45" i="8" s="1"/>
  <c r="I4" i="12" s="1"/>
  <c r="F45" i="4"/>
  <c r="AN45" i="4" s="1"/>
  <c r="D45" i="8" s="1"/>
  <c r="E4" i="12" s="1"/>
  <c r="P44" i="4"/>
  <c r="AX44" i="4" s="1"/>
  <c r="N44" i="8" s="1"/>
  <c r="O11" i="12" s="1"/>
  <c r="L44" i="4"/>
  <c r="AT44" i="4" s="1"/>
  <c r="J44" i="8" s="1"/>
  <c r="K11" i="12" s="1"/>
  <c r="H44" i="4"/>
  <c r="AP44" i="4" s="1"/>
  <c r="F44" i="8" s="1"/>
  <c r="G11" i="12" s="1"/>
  <c r="R50" i="4"/>
  <c r="R47" i="4"/>
  <c r="O50" i="4"/>
  <c r="AW50" i="4" s="1"/>
  <c r="M50" i="8" s="1"/>
  <c r="N10" i="12" s="1"/>
  <c r="L49" i="4"/>
  <c r="AT49" i="4" s="1"/>
  <c r="J49" i="8" s="1"/>
  <c r="K5" i="12" s="1"/>
  <c r="D48" i="4"/>
  <c r="AL48" i="4" s="1"/>
  <c r="B48" i="8" s="1"/>
  <c r="C6" i="12" s="1"/>
  <c r="F50" i="4"/>
  <c r="AN50" i="4" s="1"/>
  <c r="D50" i="8" s="1"/>
  <c r="E10" i="12" s="1"/>
  <c r="G49" i="4"/>
  <c r="AO49" i="4" s="1"/>
  <c r="E49" i="8" s="1"/>
  <c r="F5" i="12" s="1"/>
  <c r="P48" i="4"/>
  <c r="AX48" i="4" s="1"/>
  <c r="N48" i="8" s="1"/>
  <c r="O6" i="12" s="1"/>
  <c r="Q48" i="4"/>
  <c r="AY48" i="4" s="1"/>
  <c r="O48" i="8" s="1"/>
  <c r="P6" i="12" s="1"/>
  <c r="D50" i="4"/>
  <c r="AL50" i="4" s="1"/>
  <c r="B50" i="8" s="1"/>
  <c r="C10" i="12" s="1"/>
  <c r="D46" i="4"/>
  <c r="AL46" i="4" s="1"/>
  <c r="B46" i="8" s="1"/>
  <c r="C8" i="12" s="1"/>
  <c r="D45" i="4"/>
  <c r="AL45" i="4" s="1"/>
  <c r="B45" i="8" s="1"/>
  <c r="C4" i="12" s="1"/>
  <c r="Q50" i="4"/>
  <c r="AY50" i="4" s="1"/>
  <c r="O50" i="8" s="1"/>
  <c r="P10" i="12" s="1"/>
  <c r="M50" i="4"/>
  <c r="AU50" i="4" s="1"/>
  <c r="K50" i="8" s="1"/>
  <c r="L10" i="12" s="1"/>
  <c r="I50" i="4"/>
  <c r="AQ50" i="4" s="1"/>
  <c r="G50" i="8" s="1"/>
  <c r="H10" i="12" s="1"/>
  <c r="E50" i="4"/>
  <c r="AM50" i="4" s="1"/>
  <c r="C50" i="8" s="1"/>
  <c r="D10" i="12" s="1"/>
  <c r="N49" i="4"/>
  <c r="AV49" i="4" s="1"/>
  <c r="L49" i="8" s="1"/>
  <c r="M5" i="12" s="1"/>
  <c r="J49" i="4"/>
  <c r="AR49" i="4" s="1"/>
  <c r="H49" i="8" s="1"/>
  <c r="I5" i="12" s="1"/>
  <c r="F49" i="4"/>
  <c r="AN49" i="4" s="1"/>
  <c r="D49" i="8" s="1"/>
  <c r="E5" i="12" s="1"/>
  <c r="O47" i="4"/>
  <c r="AW47" i="4" s="1"/>
  <c r="M47" i="8" s="1"/>
  <c r="N7" i="12" s="1"/>
  <c r="K47" i="4"/>
  <c r="AS47" i="4" s="1"/>
  <c r="I47" i="8" s="1"/>
  <c r="J7" i="12" s="1"/>
  <c r="G47" i="4"/>
  <c r="AO47" i="4" s="1"/>
  <c r="E47" i="8" s="1"/>
  <c r="F7" i="12" s="1"/>
  <c r="Q46" i="4"/>
  <c r="AY46" i="4" s="1"/>
  <c r="O46" i="8" s="1"/>
  <c r="P8" i="12" s="1"/>
  <c r="M46" i="4"/>
  <c r="AU46" i="4" s="1"/>
  <c r="K46" i="8" s="1"/>
  <c r="L8" i="12" s="1"/>
  <c r="I46" i="4"/>
  <c r="G46" i="8" s="1"/>
  <c r="H8" i="12" s="1"/>
  <c r="E46" i="4"/>
  <c r="AM46" i="4" s="1"/>
  <c r="C46" i="8" s="1"/>
  <c r="D8" i="12" s="1"/>
  <c r="Q45" i="4"/>
  <c r="AY45" i="4" s="1"/>
  <c r="O45" i="8" s="1"/>
  <c r="P4" i="12" s="1"/>
  <c r="M45" i="4"/>
  <c r="AU45" i="4" s="1"/>
  <c r="K45" i="8" s="1"/>
  <c r="L4" i="12" s="1"/>
  <c r="I45" i="4"/>
  <c r="AQ45" i="4" s="1"/>
  <c r="G45" i="8" s="1"/>
  <c r="H4" i="12" s="1"/>
  <c r="E45" i="4"/>
  <c r="AM45" i="4" s="1"/>
  <c r="C45" i="8" s="1"/>
  <c r="D4" i="12" s="1"/>
  <c r="R48" i="4"/>
  <c r="P49" i="4"/>
  <c r="AX49" i="4" s="1"/>
  <c r="N49" i="8" s="1"/>
  <c r="O5" i="12" s="1"/>
  <c r="N50" i="4"/>
  <c r="AV50" i="4" s="1"/>
  <c r="L50" i="8" s="1"/>
  <c r="M10" i="12" s="1"/>
  <c r="O49" i="4"/>
  <c r="AW49" i="4" s="1"/>
  <c r="M49" i="8" s="1"/>
  <c r="N5" i="12" s="1"/>
  <c r="C11" i="12"/>
  <c r="D49" i="4"/>
  <c r="AL49" i="4" s="1"/>
  <c r="B49" i="8" s="1"/>
  <c r="C5" i="12" s="1"/>
  <c r="P50" i="4"/>
  <c r="AX50" i="4" s="1"/>
  <c r="N50" i="8" s="1"/>
  <c r="O10" i="12" s="1"/>
  <c r="L50" i="4"/>
  <c r="AT50" i="4" s="1"/>
  <c r="J50" i="8" s="1"/>
  <c r="K10" i="12" s="1"/>
  <c r="H50" i="4"/>
  <c r="AP50" i="4" s="1"/>
  <c r="F50" i="8" s="1"/>
  <c r="G10" i="12" s="1"/>
  <c r="Q49" i="4"/>
  <c r="AY49" i="4" s="1"/>
  <c r="O49" i="8" s="1"/>
  <c r="P5" i="12" s="1"/>
  <c r="M49" i="4"/>
  <c r="AU49" i="4" s="1"/>
  <c r="K49" i="8" s="1"/>
  <c r="L5" i="12" s="1"/>
  <c r="I49" i="4"/>
  <c r="AQ49" i="4" s="1"/>
  <c r="G49" i="8" s="1"/>
  <c r="H5" i="12" s="1"/>
  <c r="E49" i="4"/>
  <c r="AM49" i="4" s="1"/>
  <c r="C49" i="8" s="1"/>
  <c r="D5" i="12" s="1"/>
  <c r="O48" i="4"/>
  <c r="AW48" i="4" s="1"/>
  <c r="M48" i="8" s="1"/>
  <c r="N6" i="12" s="1"/>
  <c r="K48" i="4"/>
  <c r="AS48" i="4" s="1"/>
  <c r="I48" i="8" s="1"/>
  <c r="J6" i="12" s="1"/>
  <c r="G48" i="4"/>
  <c r="AO48" i="4" s="1"/>
  <c r="E48" i="8" s="1"/>
  <c r="F6" i="12" s="1"/>
  <c r="N47" i="4"/>
  <c r="AV47" i="4" s="1"/>
  <c r="L47" i="8" s="1"/>
  <c r="M7" i="12" s="1"/>
  <c r="J47" i="4"/>
  <c r="AR47" i="4" s="1"/>
  <c r="H47" i="8" s="1"/>
  <c r="I7" i="12" s="1"/>
  <c r="F47" i="4"/>
  <c r="AN47" i="4" s="1"/>
  <c r="D47" i="8" s="1"/>
  <c r="E7" i="12" s="1"/>
  <c r="P46" i="4"/>
  <c r="AX46" i="4" s="1"/>
  <c r="N46" i="8" s="1"/>
  <c r="O8" i="12" s="1"/>
  <c r="L46" i="4"/>
  <c r="AT46" i="4" s="1"/>
  <c r="J46" i="8" s="1"/>
  <c r="K8" i="12" s="1"/>
  <c r="H46" i="4"/>
  <c r="AP46" i="4" s="1"/>
  <c r="F46" i="8" s="1"/>
  <c r="G8" i="12" s="1"/>
  <c r="P45" i="4"/>
  <c r="AX45" i="4" s="1"/>
  <c r="N45" i="8" s="1"/>
  <c r="O4" i="12" s="1"/>
  <c r="L45" i="4"/>
  <c r="AT45" i="4" s="1"/>
  <c r="J45" i="8" s="1"/>
  <c r="K4" i="12" s="1"/>
  <c r="H45" i="4"/>
  <c r="AP45" i="4" s="1"/>
  <c r="F45" i="8" s="1"/>
  <c r="G4" i="12" s="1"/>
  <c r="R45" i="4"/>
  <c r="O44" i="4"/>
  <c r="AW44" i="4" s="1"/>
  <c r="M44" i="8" s="1"/>
  <c r="N11" i="12" s="1"/>
  <c r="K44" i="4"/>
  <c r="AS44" i="4" s="1"/>
  <c r="I44" i="8" s="1"/>
  <c r="J11" i="12" s="1"/>
  <c r="G44" i="4"/>
  <c r="AO44" i="4" s="1"/>
  <c r="E44" i="8" s="1"/>
  <c r="F11" i="12" s="1"/>
  <c r="AV44" i="4"/>
  <c r="L44" i="8" s="1"/>
  <c r="M11" i="12" s="1"/>
  <c r="J44" i="4"/>
  <c r="AR44" i="4" s="1"/>
  <c r="H44" i="8" s="1"/>
  <c r="I11" i="12" s="1"/>
  <c r="F44" i="4"/>
  <c r="AN44" i="4" s="1"/>
  <c r="D44" i="8" s="1"/>
  <c r="E11" i="12" s="1"/>
  <c r="R44" i="4"/>
  <c r="Q44" i="4"/>
  <c r="AY44" i="4" s="1"/>
  <c r="O44" i="8" s="1"/>
  <c r="P11" i="12" s="1"/>
  <c r="M44" i="4"/>
  <c r="AU44" i="4" s="1"/>
  <c r="K44" i="8" s="1"/>
  <c r="L11" i="12" s="1"/>
  <c r="I44" i="4"/>
  <c r="AQ44" i="4" s="1"/>
  <c r="G44" i="8" s="1"/>
  <c r="H11" i="12" s="1"/>
  <c r="E44" i="4"/>
  <c r="AM44" i="4" s="1"/>
  <c r="C44" i="8" s="1"/>
  <c r="D11" i="12" s="1"/>
  <c r="P45" i="12" l="1"/>
  <c r="AE45" i="12"/>
  <c r="W12" i="12"/>
  <c r="D45" i="12" s="1"/>
  <c r="AJ12" i="12"/>
  <c r="N45" i="12"/>
  <c r="T46" i="12"/>
  <c r="T45" i="12"/>
  <c r="E46" i="12"/>
  <c r="U46" i="12"/>
  <c r="U45" i="12"/>
  <c r="E45" i="12"/>
  <c r="E47" i="12" s="1"/>
  <c r="C46" i="12"/>
  <c r="S46" i="12"/>
  <c r="S45" i="12"/>
  <c r="C45" i="12"/>
  <c r="AF45" i="12"/>
  <c r="V45" i="12"/>
  <c r="AD45" i="12"/>
  <c r="AE46" i="12"/>
  <c r="H46" i="12"/>
  <c r="X46" i="12"/>
  <c r="X45" i="12"/>
  <c r="H45" i="12"/>
  <c r="I46" i="12"/>
  <c r="Y46" i="12"/>
  <c r="Y45" i="12"/>
  <c r="I45" i="12"/>
  <c r="I47" i="12" s="1"/>
  <c r="G45" i="12"/>
  <c r="G46" i="12"/>
  <c r="W46" i="12"/>
  <c r="W45" i="12"/>
  <c r="AF46" i="12"/>
  <c r="V46" i="12"/>
  <c r="AD46" i="12"/>
  <c r="O46" i="12"/>
  <c r="L46" i="12"/>
  <c r="AB46" i="12"/>
  <c r="AB45" i="12"/>
  <c r="L45" i="12"/>
  <c r="M46" i="12"/>
  <c r="AC46" i="12"/>
  <c r="AC45" i="12"/>
  <c r="M45" i="12"/>
  <c r="M47" i="12" s="1"/>
  <c r="K45" i="12"/>
  <c r="K46" i="12"/>
  <c r="AA46" i="12"/>
  <c r="AA45" i="12"/>
  <c r="P46" i="12"/>
  <c r="P47" i="12" s="1"/>
  <c r="F46" i="12"/>
  <c r="F47" i="12" s="1"/>
  <c r="N46" i="12"/>
  <c r="N47" i="12" s="1"/>
  <c r="O45" i="12"/>
  <c r="J45" i="12"/>
  <c r="J46" i="12"/>
  <c r="J47" i="12" s="1"/>
  <c r="Z46" i="12"/>
  <c r="Z45" i="12"/>
  <c r="P53" i="8"/>
  <c r="Q9" i="12" s="1"/>
  <c r="P7" i="8"/>
  <c r="AJ6" i="12" s="1"/>
  <c r="P15" i="8"/>
  <c r="AJ18" i="12" s="1"/>
  <c r="P21" i="8"/>
  <c r="AJ24" i="12" s="1"/>
  <c r="P29" i="8"/>
  <c r="AJ32" i="12" s="1"/>
  <c r="P30" i="8"/>
  <c r="AJ33" i="12" s="1"/>
  <c r="P34" i="8"/>
  <c r="AJ37" i="12" s="1"/>
  <c r="P37" i="8"/>
  <c r="AJ40" i="12" s="1"/>
  <c r="P38" i="8"/>
  <c r="AJ41" i="12" s="1"/>
  <c r="P36" i="8"/>
  <c r="AJ39" i="12" s="1"/>
  <c r="P28" i="8"/>
  <c r="AJ31" i="12" s="1"/>
  <c r="P32" i="8"/>
  <c r="AJ35" i="12" s="1"/>
  <c r="P40" i="8"/>
  <c r="AJ43" i="12" s="1"/>
  <c r="P49" i="8"/>
  <c r="Q5" i="12" s="1"/>
  <c r="P45" i="8"/>
  <c r="Q4" i="12" s="1"/>
  <c r="P44" i="8"/>
  <c r="Q11" i="12" s="1"/>
  <c r="P46" i="8"/>
  <c r="Q8" i="12" s="1"/>
  <c r="P11" i="8"/>
  <c r="AJ9" i="12" s="1"/>
  <c r="P25" i="8"/>
  <c r="AJ28" i="12" s="1"/>
  <c r="P33" i="8"/>
  <c r="AJ36" i="12" s="1"/>
  <c r="P8" i="8"/>
  <c r="AJ8" i="12" s="1"/>
  <c r="P14" i="8"/>
  <c r="AJ15" i="12" s="1"/>
  <c r="P24" i="8"/>
  <c r="AJ27" i="12" s="1"/>
  <c r="P50" i="8"/>
  <c r="Q10" i="12" s="1"/>
  <c r="P47" i="8"/>
  <c r="Q7" i="12" s="1"/>
  <c r="P9" i="8"/>
  <c r="AJ10" i="12" s="1"/>
  <c r="P17" i="8"/>
  <c r="AJ20" i="12" s="1"/>
  <c r="P23" i="8"/>
  <c r="AJ26" i="12" s="1"/>
  <c r="P31" i="8"/>
  <c r="AJ34" i="12" s="1"/>
  <c r="P39" i="8"/>
  <c r="AJ42" i="12" s="1"/>
  <c r="P10" i="8"/>
  <c r="AJ5" i="12" s="1"/>
  <c r="P20" i="8"/>
  <c r="AJ23" i="12" s="1"/>
  <c r="P26" i="8"/>
  <c r="AJ29" i="12" s="1"/>
  <c r="P6" i="8"/>
  <c r="AJ7" i="12" s="1"/>
  <c r="P16" i="8"/>
  <c r="AJ19" i="12" s="1"/>
  <c r="P22" i="8"/>
  <c r="AJ25" i="12" s="1"/>
  <c r="P48" i="8"/>
  <c r="Q6" i="12" s="1"/>
  <c r="P5" i="8"/>
  <c r="AJ11" i="12" s="1"/>
  <c r="P13" i="8"/>
  <c r="AJ14" i="12" s="1"/>
  <c r="P19" i="8"/>
  <c r="AJ22" i="12" s="1"/>
  <c r="P27" i="8"/>
  <c r="AJ30" i="12" s="1"/>
  <c r="P35" i="8"/>
  <c r="AJ38" i="12" s="1"/>
  <c r="P12" i="8"/>
  <c r="AJ4" i="12" s="1"/>
  <c r="P18" i="8"/>
  <c r="AJ21" i="12" s="1"/>
  <c r="AH51" i="4"/>
  <c r="Q51" i="4"/>
  <c r="R51" i="4"/>
  <c r="P51" i="4"/>
  <c r="D51" i="4"/>
  <c r="H51" i="4"/>
  <c r="E51" i="4"/>
  <c r="K51" i="4"/>
  <c r="L51" i="4"/>
  <c r="F51" i="4"/>
  <c r="O51" i="4"/>
  <c r="I51" i="4"/>
  <c r="J51" i="4"/>
  <c r="M51" i="4"/>
  <c r="N51" i="4"/>
  <c r="G51" i="4"/>
  <c r="D46" i="12" l="1"/>
  <c r="O47" i="12"/>
  <c r="K47" i="12"/>
  <c r="G47" i="12"/>
  <c r="L47" i="12"/>
  <c r="H47" i="12"/>
  <c r="C47" i="12"/>
  <c r="D47" i="12"/>
  <c r="T4" i="8"/>
  <c r="T5" i="8"/>
  <c r="T6" i="8"/>
  <c r="W51" i="4"/>
  <c r="AE51" i="4"/>
  <c r="AA51" i="4"/>
  <c r="AD51" i="4"/>
  <c r="Z51" i="4"/>
  <c r="Y51" i="4"/>
  <c r="AG51" i="4"/>
  <c r="AC51" i="4"/>
  <c r="AF51" i="4" l="1"/>
  <c r="X51" i="4"/>
  <c r="AB51" i="4"/>
</calcChain>
</file>

<file path=xl/sharedStrings.xml><?xml version="1.0" encoding="utf-8"?>
<sst xmlns="http://schemas.openxmlformats.org/spreadsheetml/2006/main" count="626" uniqueCount="169">
  <si>
    <t xml:space="preserve">Purpose: </t>
  </si>
  <si>
    <t>NAO review of workbook provided by DWP - checklist</t>
  </si>
  <si>
    <t>Date</t>
  </si>
  <si>
    <t>Reviewer</t>
  </si>
  <si>
    <t>JC</t>
  </si>
  <si>
    <t>Sheet</t>
  </si>
  <si>
    <t>District IWS actuals</t>
  </si>
  <si>
    <t>actual numbers only, no formulas</t>
  </si>
  <si>
    <t>UC WC supply forecast</t>
  </si>
  <si>
    <t xml:space="preserve">grand total, formula sums correctly </t>
  </si>
  <si>
    <t>IWS claimants per UC WC</t>
  </si>
  <si>
    <t>Calculations</t>
  </si>
  <si>
    <t>Overall caveats</t>
  </si>
  <si>
    <t xml:space="preserve">These are unpublished statistics and are not intended for publication. They haven’t gone through the same level of scrutiny/governance as the official stats available through our StatXplore website. </t>
  </si>
  <si>
    <t>These specific metrics are not used as a target to achieve an even spread of IWS per WC across the country. Resourcing decisions are based on a broader view of overall JCP supply / demand.</t>
  </si>
  <si>
    <t>District level Universal Credit caseload actuals</t>
  </si>
  <si>
    <t>These Intensive Work Search caseload are from official statistics released each month (Jan 2020 - Mar 2021) from Stat Xplore. These are mid-month caseload counts and not end of month.</t>
  </si>
  <si>
    <t xml:space="preserve">The Universal Credit official statistics (https://www.gov.uk/government/collections/universal-credit-statistics) for the latest month (March 21) are provisional, and are subject to revision the month following their initial release. </t>
  </si>
  <si>
    <t>Due to discrepetancies between Stat Xplore and internal DWP district names and district boundaries these figures may differ slightly from those on Stat Xplore. The figures in this document align with internal DWP geographies.</t>
  </si>
  <si>
    <t>In-payment notes</t>
  </si>
  <si>
    <t xml:space="preserve">These actuals include claims that are both in-payment and those receiving zero UC award. </t>
  </si>
  <si>
    <t>Whereas, the latest national and subnational forecasts include only claims that are in-payment. As a result there is a discontinuity between the actual caseloads provided in this workbook and the forecast caseloads provided seperately. The impact of this is expected to be minimal as the vast majority of IWS claims are in payment.</t>
  </si>
  <si>
    <t>Site changes</t>
  </si>
  <si>
    <t xml:space="preserve"> </t>
  </si>
  <si>
    <t>Between Dec 20 - current, there have been a few jobcentres splitting and merging causing reduction or increases in caseload figures. We're still looking to confirm these site links before correcting this. See table below for assumed changes.</t>
  </si>
  <si>
    <t>Subnational forecast sites</t>
  </si>
  <si>
    <t>MI Sites names – to be confirmed</t>
  </si>
  <si>
    <t>JCSO Crawley JC Plus</t>
  </si>
  <si>
    <t>Split caseload Feb '21</t>
  </si>
  <si>
    <t>Crawley, Crawley Forest Gate - new</t>
  </si>
  <si>
    <t>JCNO Ashton Under Lyne JC Plus</t>
  </si>
  <si>
    <t>Ashton Under Lyne, Ashton under Lyne (old street) - new</t>
  </si>
  <si>
    <t>JCCW Flint JC Plus</t>
  </si>
  <si>
    <t>Split caseload Dec '20</t>
  </si>
  <si>
    <t>Flint, Holywell - new</t>
  </si>
  <si>
    <t>JCNO Sunderland JC Plus</t>
  </si>
  <si>
    <t>Merge caseload – site closure Feb '21</t>
  </si>
  <si>
    <t>Sunderland, Southwick (closing)</t>
  </si>
  <si>
    <t>District level Universal Credit Work Coach supply figures</t>
  </si>
  <si>
    <t>The UC WC Supply figures are actuals taken from the internal DWP Activity Based Management (ABM) system including the following ABM activities:</t>
  </si>
  <si>
    <t>ABM activities for IWS UC Work Coaches</t>
  </si>
  <si>
    <t>(OPS) Full - UC Start Up Training. DWP</t>
  </si>
  <si>
    <t>(UCJC) PSC UC Full Work Coach.</t>
  </si>
  <si>
    <t>(UCJC) UC Full - Work Coach.</t>
  </si>
  <si>
    <t>(UCJC) Youth Employability Coach.</t>
  </si>
  <si>
    <t>(UCJC) Youth Hub Work Coach.</t>
  </si>
  <si>
    <t>These are the same as used in the forecast of this metric provided previously.</t>
  </si>
  <si>
    <t>There are a small number of work coaches that have not been allocated to a district so these have been excluded.</t>
  </si>
  <si>
    <t>District level Intensive Work Search caseload actuals</t>
  </si>
  <si>
    <t>District</t>
  </si>
  <si>
    <t>AD</t>
  </si>
  <si>
    <t>JCCW Birmingham &amp; Solihull</t>
  </si>
  <si>
    <t>JCCW Central England</t>
  </si>
  <si>
    <t>JCCW Black Country</t>
  </si>
  <si>
    <t>JCCW East Anglia</t>
  </si>
  <si>
    <t>JCCW Leicestershire &amp; Northamptonshire</t>
  </si>
  <si>
    <t>JCCW Lincolnshire Nottinghamshire &amp; Rutland</t>
  </si>
  <si>
    <t>JCCW Mercia</t>
  </si>
  <si>
    <t>JCCW North &amp; Mid Wales</t>
  </si>
  <si>
    <t>JCCW Wales</t>
  </si>
  <si>
    <t>JCCW South East Wales</t>
  </si>
  <si>
    <t>JCCW South West Wales</t>
  </si>
  <si>
    <t>JCCW Staffordshire &amp; Derbyshire</t>
  </si>
  <si>
    <t>JCNO Cheshire</t>
  </si>
  <si>
    <t>JCNO North West England</t>
  </si>
  <si>
    <t>JCNO Cumbria &amp; Lancashire</t>
  </si>
  <si>
    <t>JCNO Durham &amp; Tees Valley</t>
  </si>
  <si>
    <t>JCNO North East England</t>
  </si>
  <si>
    <t>JCNO Greater Manchester</t>
  </si>
  <si>
    <t>JCNO Merseyside</t>
  </si>
  <si>
    <t>JCNO North East Yorkshire &amp; Humber</t>
  </si>
  <si>
    <t>JCNO Northumberland Tyne &amp; Wear</t>
  </si>
  <si>
    <t>JCNO South Yorkshire</t>
  </si>
  <si>
    <t>JCNO West Yorkshire</t>
  </si>
  <si>
    <t>JCSC Central Scotland</t>
  </si>
  <si>
    <t>JCSC Scotland</t>
  </si>
  <si>
    <t>JCSC East Scotland</t>
  </si>
  <si>
    <t>JCSC North East Scotland</t>
  </si>
  <si>
    <t>JCSC Northern Scotland</t>
  </si>
  <si>
    <t>JCSC South West Scotland</t>
  </si>
  <si>
    <t>JCSC West Scotland</t>
  </si>
  <si>
    <t>JCSO Avon Somerset &amp; Gloucester</t>
  </si>
  <si>
    <t>JCSO South of England</t>
  </si>
  <si>
    <t>JCSO Bedfordshire &amp; Hertfordshire</t>
  </si>
  <si>
    <t>JCSO Berkshire Bucks &amp; Oxford</t>
  </si>
  <si>
    <t>JCSO Devon &amp; Cornwall</t>
  </si>
  <si>
    <t>JCSO Dorset Wiltshire Hampshire &amp; IoW</t>
  </si>
  <si>
    <t>JCSO East London</t>
  </si>
  <si>
    <t>JCSO London &amp; Essex</t>
  </si>
  <si>
    <t>JCSO Essex</t>
  </si>
  <si>
    <t>JCSO Kent</t>
  </si>
  <si>
    <t>JCSO North London</t>
  </si>
  <si>
    <t>JCSO South London</t>
  </si>
  <si>
    <t>JCSO Surrey &amp; Sussex</t>
  </si>
  <si>
    <t>JCSO West London</t>
  </si>
  <si>
    <t>All Universal Credit Work Coaches</t>
  </si>
  <si>
    <t>P11</t>
  </si>
  <si>
    <t>P12</t>
  </si>
  <si>
    <t>P1</t>
  </si>
  <si>
    <t>P2</t>
  </si>
  <si>
    <t>P3</t>
  </si>
  <si>
    <t>P4</t>
  </si>
  <si>
    <t>P5</t>
  </si>
  <si>
    <t>P6</t>
  </si>
  <si>
    <t>P7</t>
  </si>
  <si>
    <t>P8</t>
  </si>
  <si>
    <t>P9</t>
  </si>
  <si>
    <t>P10</t>
  </si>
  <si>
    <t>Grand Total</t>
  </si>
  <si>
    <t>nao check</t>
  </si>
  <si>
    <t>IWS claimants caseload forecast</t>
  </si>
  <si>
    <t>UC WC supply actuals (FTE)</t>
  </si>
  <si>
    <t>IWS claimants per UC WC FTE</t>
  </si>
  <si>
    <t>District level</t>
  </si>
  <si>
    <t>National</t>
  </si>
  <si>
    <t>Due to staff associated to Group or AD offices</t>
  </si>
  <si>
    <t xml:space="preserve">check </t>
  </si>
  <si>
    <t>AD level</t>
  </si>
  <si>
    <t>NAO  manual check</t>
  </si>
  <si>
    <t>check</t>
  </si>
  <si>
    <t>sum</t>
  </si>
  <si>
    <t xml:space="preserve">sum dwp </t>
  </si>
  <si>
    <t xml:space="preserve">difference </t>
  </si>
  <si>
    <t>Actual number of Intensive Work Search claimants per Universal Credit Work Coach FTE (full time equivalent)</t>
  </si>
  <si>
    <t>AVERAGE</t>
  </si>
  <si>
    <t>Max</t>
  </si>
  <si>
    <t>Min</t>
  </si>
  <si>
    <t>Average</t>
  </si>
  <si>
    <t>ok</t>
  </si>
  <si>
    <t>BY REGION</t>
  </si>
  <si>
    <t>MIN</t>
  </si>
  <si>
    <t>MAX</t>
  </si>
  <si>
    <t>Bottom Area</t>
  </si>
  <si>
    <t>Delta Fill</t>
  </si>
  <si>
    <t>AVG</t>
  </si>
  <si>
    <t>Below we have pulled through figures calculated by DWP in tabs 'IWS claimants per UC WC' and 'Calculations'</t>
  </si>
  <si>
    <t>BY DISTRICT</t>
  </si>
  <si>
    <t>&lt;- Lowest</t>
  </si>
  <si>
    <t>High</t>
  </si>
  <si>
    <t>&lt;- Highest</t>
  </si>
  <si>
    <t>Range of caseload district averages</t>
  </si>
  <si>
    <t>&lt;- Low-high fill calc</t>
  </si>
  <si>
    <t>^ AN replicated figurs feeding into the graph</t>
  </si>
  <si>
    <t>National average</t>
  </si>
  <si>
    <t>&lt;- National average</t>
  </si>
  <si>
    <t>Work coach supply</t>
  </si>
  <si>
    <t>&lt;- Work coach supply</t>
  </si>
  <si>
    <t>Low</t>
  </si>
  <si>
    <t>Northern Scotland</t>
  </si>
  <si>
    <t>West Scotland</t>
  </si>
  <si>
    <t>Durham &amp; Tees Valley</t>
  </si>
  <si>
    <t>South West Wales</t>
  </si>
  <si>
    <t>Cheshire</t>
  </si>
  <si>
    <t>West Yorkshire</t>
  </si>
  <si>
    <t>Northumberland Tyne &amp; Wear</t>
  </si>
  <si>
    <t>Surrey &amp; Sussex</t>
  </si>
  <si>
    <t>Berkshire Bucks &amp; Oxford</t>
  </si>
  <si>
    <t>Kent</t>
  </si>
  <si>
    <t>Birmingham &amp; Solihull</t>
  </si>
  <si>
    <t>Staffordshire &amp; Derbyshire</t>
  </si>
  <si>
    <t>Formula copies results from calculations. Error copied from calculation sheet</t>
  </si>
  <si>
    <t xml:space="preserve">Correction </t>
  </si>
  <si>
    <t>district level and UC WC supply forecast tables, sumifs are correct. Iws claimant per UC - straight division of previous tables. Error in calculation of AD figure (wrong month of IWS/WC used)</t>
  </si>
  <si>
    <t xml:space="preserve">Recommendation </t>
  </si>
  <si>
    <t>NB</t>
  </si>
  <si>
    <t>Cells highlighted grey have been checked manually as part of this review</t>
  </si>
  <si>
    <t>Nao check - AD are calculating the previous month of caseloads over the next months UC WCs (E.g. Feb/March). District tables above do month/month (e.g. Feb/Feb)</t>
  </si>
  <si>
    <t>AD IWS claimants per UC WC error. This calculation was not used in figure 14, so there is no impact on the information presented in the nao report</t>
  </si>
  <si>
    <t>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</si>
</sst>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4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rgb="FF7030A0"/>
      <name val="Arial"/>
      <family val="2"/>
    </font>
    <font>
      <sz val="10"/>
      <color theme="1"/>
      <name val="Arial"/>
      <family val="2"/>
    </font>
    <font>
      <b/>
      <u/>
      <sz val="14"/>
      <color theme="1"/>
      <name val="Calibri"/>
      <family val="2"/>
      <scheme val="minor"/>
    </font>
    <font>
      <u/>
      <sz val="14"/>
      <color theme="1"/>
      <name val="Calibri"/>
      <family val="2"/>
      <scheme val="minor"/>
    </font>
    <font>
      <sz val="12"/>
      <color rgb="FF000000"/>
      <name val="Arial"/>
      <family val="2"/>
    </font>
    <font>
      <u/>
      <sz val="11"/>
      <color theme="1"/>
      <name val="Arial"/>
      <family val="2"/>
    </font>
    <font>
      <b/>
      <sz val="11"/>
      <color theme="1"/>
      <name val="Arial"/>
      <family val="2"/>
    </font>
    <font>
      <sz val="11"/>
      <color theme="1"/>
      <name val="Arial"/>
      <family val="2"/>
    </font>
    <font>
      <b/>
      <sz val="11"/>
      <color rgb="FFFF0000"/>
      <name val="Arial"/>
      <family val="2"/>
    </font>
    <font>
      <b/>
      <sz val="12"/>
      <color rgb="FF000000"/>
      <name val="Arial"/>
      <family val="2"/>
    </font>
    <font>
      <sz val="12"/>
      <name val="Arial"/>
      <family val="2"/>
    </font>
    <font>
      <sz val="12"/>
      <color theme="1"/>
      <name val="Arial"/>
      <family val="2"/>
    </font>
    <font>
      <u/>
      <sz val="12"/>
      <color theme="1"/>
      <name val="Arial"/>
      <family val="2"/>
    </font>
    <font>
      <u/>
      <sz val="12"/>
      <name val="Arial"/>
      <family val="2"/>
    </font>
    <font>
      <b/>
      <sz val="10"/>
      <name val="Arial"/>
      <family val="2"/>
    </font>
    <font>
      <b/>
      <sz val="10"/>
      <color theme="1"/>
      <name val="Arial"/>
      <family val="2"/>
    </font>
    <font>
      <b/>
      <sz val="14"/>
      <color theme="1"/>
      <name val="Calibri"/>
      <family val="2"/>
      <scheme val="minor"/>
    </font>
    <font>
      <sz val="11"/>
      <name val="Calibri"/>
      <family val="2"/>
      <scheme val="minor"/>
    </font>
    <font>
      <sz val="10"/>
      <color rgb="FF000000"/>
      <name val="Arial"/>
      <family val="2"/>
    </font>
    <font>
      <b/>
      <sz val="10"/>
      <color rgb="FF000000"/>
      <name val="Arial"/>
      <family val="2"/>
    </font>
    <font>
      <sz val="12"/>
      <color rgb="FFFF0000"/>
      <name val="Arial"/>
      <family val="2"/>
    </font>
    <font>
      <sz val="9"/>
      <color theme="1"/>
      <name val="Calibri"/>
      <family val="2"/>
      <scheme val="minor"/>
    </font>
    <font>
      <b/>
      <sz val="9"/>
      <color theme="1"/>
      <name val="Calibri"/>
      <family val="2"/>
      <scheme val="minor"/>
    </font>
    <font>
      <b/>
      <i/>
      <sz val="9"/>
      <color theme="1"/>
      <name val="Calibri"/>
      <family val="2"/>
      <scheme val="minor"/>
    </font>
    <font>
      <sz val="12"/>
      <color theme="1"/>
      <name val="Arial"/>
      <family val="2"/>
    </font>
    <font>
      <sz val="8"/>
      <color theme="1"/>
      <name val="Arial"/>
      <family val="2"/>
    </font>
    <font>
      <sz val="8"/>
      <color theme="1"/>
      <name val="Calibri"/>
      <family val="2"/>
      <scheme val="minor"/>
    </font>
    <font>
      <sz val="8"/>
      <color rgb="FF000000"/>
      <name val="Calibri"/>
      <family val="2"/>
    </font>
    <font>
      <sz val="8"/>
      <color theme="1"/>
      <name val="Calibri"/>
      <family val="2"/>
    </font>
    <font>
      <sz val="11"/>
      <color theme="1"/>
      <name val="Calibri"/>
      <family val="2"/>
    </font>
    <font>
      <sz val="9"/>
      <color theme="1"/>
      <name val="Calibri"/>
      <family val="2"/>
    </font>
    <font>
      <b/>
      <sz val="9"/>
      <color theme="1"/>
      <name val="Calibri"/>
      <family val="2"/>
    </font>
    <font>
      <sz val="10"/>
      <color theme="1"/>
      <name val="Arial"/>
      <family val="2"/>
    </font>
    <font>
      <i/>
      <sz val="8"/>
      <color theme="1"/>
      <name val="Arial"/>
      <family val="2"/>
    </font>
    <font>
      <i/>
      <sz val="8"/>
      <color theme="5"/>
      <name val="Arial"/>
      <family val="2"/>
    </font>
    <font>
      <sz val="10"/>
      <color theme="5"/>
      <name val="Arial"/>
      <family val="2"/>
    </font>
    <font>
      <i/>
      <sz val="8"/>
      <color theme="5"/>
      <name val="Calibri"/>
      <family val="2"/>
      <scheme val="minor"/>
    </font>
    <font>
      <i/>
      <sz val="11"/>
      <color theme="5"/>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FFFF"/>
        <bgColor indexed="64"/>
      </patternFill>
    </fill>
    <fill>
      <patternFill patternType="solid">
        <fgColor rgb="FFE7E6E6"/>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4.9989318521683403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145">
    <xf numFmtId="0" fontId="0" fillId="0" borderId="0" xfId="0"/>
    <xf numFmtId="0" fontId="3" fillId="0" borderId="0" xfId="0" applyFont="1"/>
    <xf numFmtId="164" fontId="4" fillId="0" borderId="0" xfId="0" applyNumberFormat="1" applyFont="1"/>
    <xf numFmtId="0" fontId="5" fillId="0" borderId="0" xfId="0" applyFont="1"/>
    <xf numFmtId="17" fontId="5" fillId="0" borderId="0" xfId="0" applyNumberFormat="1" applyFont="1"/>
    <xf numFmtId="3" fontId="5" fillId="0" borderId="0" xfId="0" applyNumberFormat="1" applyFont="1"/>
    <xf numFmtId="0" fontId="6" fillId="0" borderId="0" xfId="0" applyFont="1"/>
    <xf numFmtId="0" fontId="7" fillId="0" borderId="0" xfId="0" applyFont="1"/>
    <xf numFmtId="0" fontId="8" fillId="0" borderId="0" xfId="0" applyFont="1" applyAlignment="1">
      <alignment vertical="center"/>
    </xf>
    <xf numFmtId="0" fontId="9" fillId="0" borderId="0" xfId="0" applyFont="1"/>
    <xf numFmtId="0" fontId="11" fillId="0" borderId="0" xfId="0" applyFont="1"/>
    <xf numFmtId="0" fontId="11" fillId="0" borderId="0" xfId="0" applyFont="1" applyAlignment="1">
      <alignment wrapText="1"/>
    </xf>
    <xf numFmtId="0" fontId="10" fillId="0" borderId="0" xfId="0" applyFont="1"/>
    <xf numFmtId="0" fontId="12" fillId="0" borderId="0" xfId="0" applyFont="1"/>
    <xf numFmtId="0" fontId="14" fillId="0" borderId="0" xfId="0" applyFont="1" applyAlignment="1">
      <alignment vertical="center"/>
    </xf>
    <xf numFmtId="0" fontId="8" fillId="0" borderId="0" xfId="0" applyFont="1" applyAlignment="1">
      <alignment horizontal="left" vertical="center" indent="5"/>
    </xf>
    <xf numFmtId="0" fontId="15" fillId="0" borderId="0" xfId="0" applyFont="1"/>
    <xf numFmtId="0" fontId="16" fillId="0" borderId="0" xfId="0" applyFont="1"/>
    <xf numFmtId="0" fontId="8" fillId="0" borderId="0" xfId="0" applyFont="1" applyAlignment="1">
      <alignment horizontal="left" vertical="center"/>
    </xf>
    <xf numFmtId="0" fontId="17" fillId="0" borderId="0" xfId="0" applyFont="1" applyAlignment="1">
      <alignment vertical="center"/>
    </xf>
    <xf numFmtId="0" fontId="8" fillId="0" borderId="0" xfId="0" applyFont="1" applyAlignment="1">
      <alignment horizontal="left" vertical="center" indent="3"/>
    </xf>
    <xf numFmtId="0" fontId="18" fillId="0" borderId="0" xfId="0" applyFont="1"/>
    <xf numFmtId="17" fontId="19" fillId="0" borderId="0" xfId="0" applyNumberFormat="1" applyFont="1"/>
    <xf numFmtId="0" fontId="0" fillId="4" borderId="0" xfId="0" applyFill="1"/>
    <xf numFmtId="0" fontId="2" fillId="4" borderId="0" xfId="0" applyFont="1" applyFill="1"/>
    <xf numFmtId="49" fontId="0" fillId="0" borderId="0" xfId="0" applyNumberFormat="1"/>
    <xf numFmtId="49" fontId="2" fillId="0" borderId="0" xfId="0" applyNumberFormat="1" applyFont="1"/>
    <xf numFmtId="49" fontId="21" fillId="0" borderId="0" xfId="0" applyNumberFormat="1" applyFont="1"/>
    <xf numFmtId="0" fontId="2" fillId="0" borderId="0" xfId="0" applyFont="1"/>
    <xf numFmtId="0" fontId="20" fillId="0" borderId="0" xfId="0" applyFont="1"/>
    <xf numFmtId="49" fontId="20" fillId="0" borderId="0" xfId="0" applyNumberFormat="1" applyFont="1"/>
    <xf numFmtId="49" fontId="15" fillId="0" borderId="0" xfId="0" applyNumberFormat="1" applyFont="1"/>
    <xf numFmtId="49" fontId="16" fillId="0" borderId="0" xfId="0" applyNumberFormat="1" applyFont="1"/>
    <xf numFmtId="0" fontId="13" fillId="0" borderId="3" xfId="0" applyFont="1" applyBorder="1" applyAlignment="1">
      <alignment vertical="center" wrapText="1"/>
    </xf>
    <xf numFmtId="0" fontId="8" fillId="0" borderId="6" xfId="0" applyFont="1" applyBorder="1" applyAlignment="1">
      <alignment vertical="center" wrapText="1"/>
    </xf>
    <xf numFmtId="0" fontId="8" fillId="0" borderId="8" xfId="0" applyFont="1" applyBorder="1" applyAlignment="1">
      <alignment vertical="center" wrapText="1"/>
    </xf>
    <xf numFmtId="0" fontId="5" fillId="0" borderId="0" xfId="0" applyFont="1" applyAlignment="1">
      <alignment horizontal="center"/>
    </xf>
    <xf numFmtId="0" fontId="19" fillId="2" borderId="1" xfId="0" applyFont="1" applyFill="1" applyBorder="1"/>
    <xf numFmtId="17" fontId="19" fillId="2" borderId="1" xfId="0" applyNumberFormat="1" applyFont="1" applyFill="1" applyBorder="1" applyAlignment="1">
      <alignment horizontal="center" vertical="center"/>
    </xf>
    <xf numFmtId="0" fontId="5" fillId="3" borderId="1" xfId="0" applyFont="1" applyFill="1" applyBorder="1" applyAlignment="1">
      <alignment horizontal="left"/>
    </xf>
    <xf numFmtId="165" fontId="5" fillId="0" borderId="1" xfId="2" applyNumberFormat="1" applyFont="1" applyBorder="1" applyAlignment="1">
      <alignment horizontal="center" vertical="center"/>
    </xf>
    <xf numFmtId="165" fontId="19" fillId="2" borderId="1" xfId="2" applyNumberFormat="1" applyFont="1" applyFill="1" applyBorder="1" applyAlignment="1">
      <alignment horizontal="center" vertical="center"/>
    </xf>
    <xf numFmtId="0" fontId="22" fillId="0" borderId="0" xfId="0" applyFont="1" applyAlignment="1">
      <alignment vertical="center"/>
    </xf>
    <xf numFmtId="0" fontId="19" fillId="0" borderId="0" xfId="0" applyFont="1"/>
    <xf numFmtId="0" fontId="23" fillId="0" borderId="0" xfId="0" applyFont="1" applyAlignment="1">
      <alignment vertical="center"/>
    </xf>
    <xf numFmtId="4" fontId="4" fillId="0" borderId="0" xfId="0" applyNumberFormat="1" applyFont="1"/>
    <xf numFmtId="0" fontId="4" fillId="0" borderId="0" xfId="0" applyFont="1"/>
    <xf numFmtId="49" fontId="24" fillId="0" borderId="0" xfId="0" applyNumberFormat="1" applyFont="1"/>
    <xf numFmtId="3" fontId="0" fillId="0" borderId="0" xfId="0" applyNumberFormat="1"/>
    <xf numFmtId="0" fontId="26" fillId="0" borderId="9" xfId="0" applyFont="1" applyBorder="1"/>
    <xf numFmtId="17" fontId="26" fillId="0" borderId="10" xfId="0" applyNumberFormat="1" applyFont="1" applyBorder="1"/>
    <xf numFmtId="0" fontId="26" fillId="0" borderId="11" xfId="0" applyFont="1" applyBorder="1"/>
    <xf numFmtId="0" fontId="25" fillId="0" borderId="0" xfId="0" applyFont="1"/>
    <xf numFmtId="0" fontId="25" fillId="0" borderId="12" xfId="0" applyFont="1" applyBorder="1"/>
    <xf numFmtId="3" fontId="25" fillId="0" borderId="0" xfId="0" applyNumberFormat="1" applyFont="1"/>
    <xf numFmtId="3" fontId="25" fillId="0" borderId="13" xfId="0" applyNumberFormat="1" applyFont="1" applyBorder="1"/>
    <xf numFmtId="0" fontId="26" fillId="0" borderId="12" xfId="0" applyFont="1" applyBorder="1"/>
    <xf numFmtId="0" fontId="25" fillId="0" borderId="14" xfId="0" applyFont="1" applyBorder="1"/>
    <xf numFmtId="3" fontId="25" fillId="0" borderId="15" xfId="0" applyNumberFormat="1" applyFont="1" applyBorder="1"/>
    <xf numFmtId="3" fontId="25" fillId="0" borderId="16" xfId="0" applyNumberFormat="1" applyFont="1" applyBorder="1"/>
    <xf numFmtId="0" fontId="27" fillId="0" borderId="17" xfId="0" applyFont="1" applyBorder="1"/>
    <xf numFmtId="17" fontId="26" fillId="0" borderId="18" xfId="0" applyNumberFormat="1" applyFont="1" applyBorder="1"/>
    <xf numFmtId="0" fontId="25" fillId="0" borderId="19" xfId="0" applyFont="1" applyBorder="1"/>
    <xf numFmtId="0" fontId="25" fillId="0" borderId="20" xfId="0" applyFont="1" applyBorder="1"/>
    <xf numFmtId="0" fontId="25" fillId="0" borderId="21" xfId="0" applyFont="1" applyBorder="1"/>
    <xf numFmtId="1" fontId="25" fillId="0" borderId="0" xfId="0" applyNumberFormat="1" applyFont="1"/>
    <xf numFmtId="1" fontId="25" fillId="5" borderId="0" xfId="0" applyNumberFormat="1" applyFont="1" applyFill="1"/>
    <xf numFmtId="1" fontId="25" fillId="0" borderId="21" xfId="0" applyNumberFormat="1" applyFont="1" applyBorder="1"/>
    <xf numFmtId="0" fontId="25" fillId="0" borderId="22" xfId="0" applyFont="1" applyBorder="1"/>
    <xf numFmtId="0" fontId="25" fillId="0" borderId="23" xfId="0" applyFont="1" applyBorder="1"/>
    <xf numFmtId="0" fontId="25" fillId="0" borderId="24" xfId="0" applyFont="1" applyBorder="1"/>
    <xf numFmtId="0" fontId="25" fillId="0" borderId="18" xfId="0" applyFont="1" applyBorder="1"/>
    <xf numFmtId="0" fontId="25" fillId="0" borderId="0" xfId="0" applyFont="1" applyAlignment="1">
      <alignment horizontal="right"/>
    </xf>
    <xf numFmtId="17" fontId="26" fillId="0" borderId="1" xfId="0" applyNumberFormat="1" applyFont="1" applyBorder="1" applyAlignment="1">
      <alignment vertical="center"/>
    </xf>
    <xf numFmtId="3" fontId="25" fillId="6" borderId="1" xfId="0" applyNumberFormat="1" applyFont="1" applyFill="1" applyBorder="1" applyAlignment="1">
      <alignment vertical="center"/>
    </xf>
    <xf numFmtId="3" fontId="25" fillId="0" borderId="1" xfId="0" applyNumberFormat="1" applyFont="1" applyBorder="1" applyAlignment="1">
      <alignment vertical="center"/>
    </xf>
    <xf numFmtId="1" fontId="25" fillId="0" borderId="1" xfId="0" applyNumberFormat="1" applyFont="1" applyBorder="1" applyAlignment="1">
      <alignment vertical="center"/>
    </xf>
    <xf numFmtId="165" fontId="25" fillId="0" borderId="1" xfId="2" applyNumberFormat="1" applyFont="1" applyBorder="1" applyAlignment="1">
      <alignment vertical="center"/>
    </xf>
    <xf numFmtId="0" fontId="27" fillId="0" borderId="1" xfId="0" applyFont="1" applyBorder="1" applyAlignment="1">
      <alignment vertical="center"/>
    </xf>
    <xf numFmtId="0" fontId="26" fillId="0" borderId="1" xfId="0" applyFont="1" applyBorder="1" applyAlignment="1">
      <alignment vertical="center" wrapText="1"/>
    </xf>
    <xf numFmtId="0" fontId="26" fillId="0" borderId="1" xfId="0" applyFont="1" applyBorder="1" applyAlignment="1">
      <alignment vertical="center"/>
    </xf>
    <xf numFmtId="0" fontId="25" fillId="6" borderId="1" xfId="0" applyFont="1" applyFill="1" applyBorder="1" applyAlignment="1">
      <alignment horizontal="right" vertical="center" wrapText="1"/>
    </xf>
    <xf numFmtId="0" fontId="25" fillId="0" borderId="1" xfId="0" applyFont="1" applyBorder="1" applyAlignment="1">
      <alignment horizontal="right" vertical="center" wrapText="1"/>
    </xf>
    <xf numFmtId="0" fontId="26" fillId="0" borderId="0" xfId="0" applyFont="1"/>
    <xf numFmtId="17" fontId="25" fillId="0" borderId="4" xfId="0" applyNumberFormat="1" applyFont="1" applyBorder="1"/>
    <xf numFmtId="17" fontId="25" fillId="0" borderId="25" xfId="0" applyNumberFormat="1" applyFont="1" applyBorder="1"/>
    <xf numFmtId="17" fontId="25" fillId="0" borderId="5" xfId="0" applyNumberFormat="1" applyFont="1" applyBorder="1"/>
    <xf numFmtId="3" fontId="25" fillId="0" borderId="26" xfId="0" applyNumberFormat="1" applyFont="1" applyBorder="1"/>
    <xf numFmtId="3" fontId="25" fillId="0" borderId="6" xfId="0" applyNumberFormat="1" applyFont="1" applyBorder="1"/>
    <xf numFmtId="3" fontId="25" fillId="0" borderId="7" xfId="0" applyNumberFormat="1" applyFont="1" applyBorder="1"/>
    <xf numFmtId="3" fontId="25" fillId="0" borderId="27" xfId="0" applyNumberFormat="1" applyFont="1" applyBorder="1"/>
    <xf numFmtId="3" fontId="25" fillId="0" borderId="8" xfId="0" applyNumberFormat="1" applyFont="1" applyBorder="1"/>
    <xf numFmtId="0" fontId="28" fillId="0" borderId="0" xfId="0" applyFont="1"/>
    <xf numFmtId="0" fontId="29" fillId="7" borderId="0" xfId="0" applyFont="1" applyFill="1"/>
    <xf numFmtId="0" fontId="30" fillId="7" borderId="0" xfId="0" applyFont="1" applyFill="1"/>
    <xf numFmtId="0" fontId="0" fillId="7" borderId="0" xfId="0" applyFill="1"/>
    <xf numFmtId="0" fontId="31" fillId="7" borderId="0" xfId="0" applyFont="1" applyFill="1" applyAlignment="1">
      <alignment horizontal="left"/>
    </xf>
    <xf numFmtId="0" fontId="32" fillId="7" borderId="0" xfId="0" applyFont="1" applyFill="1"/>
    <xf numFmtId="0" fontId="33" fillId="7" borderId="0" xfId="0" applyFont="1" applyFill="1"/>
    <xf numFmtId="0" fontId="34" fillId="7" borderId="0" xfId="0" applyFont="1" applyFill="1"/>
    <xf numFmtId="0" fontId="31" fillId="7" borderId="0" xfId="0" applyFont="1" applyFill="1" applyAlignment="1">
      <alignment horizontal="left" vertical="center"/>
    </xf>
    <xf numFmtId="0" fontId="29" fillId="7" borderId="28" xfId="0" applyFont="1" applyFill="1" applyBorder="1"/>
    <xf numFmtId="0" fontId="30" fillId="7" borderId="0" xfId="0" applyFont="1" applyFill="1" applyBorder="1"/>
    <xf numFmtId="0" fontId="32" fillId="7" borderId="0" xfId="0" applyFont="1" applyFill="1" applyAlignment="1">
      <alignment horizontal="center" vertical="center"/>
    </xf>
    <xf numFmtId="0" fontId="32" fillId="7" borderId="0" xfId="0" applyFont="1" applyFill="1" applyAlignment="1">
      <alignment horizontal="left" vertical="center"/>
    </xf>
    <xf numFmtId="0" fontId="35" fillId="7" borderId="28" xfId="0" applyFont="1" applyFill="1" applyBorder="1"/>
    <xf numFmtId="165" fontId="5" fillId="0" borderId="0" xfId="0" applyNumberFormat="1" applyFont="1"/>
    <xf numFmtId="165" fontId="36" fillId="0" borderId="0" xfId="0" applyNumberFormat="1" applyFont="1"/>
    <xf numFmtId="14" fontId="30" fillId="7" borderId="28" xfId="0" applyNumberFormat="1" applyFont="1" applyFill="1" applyBorder="1"/>
    <xf numFmtId="3" fontId="5" fillId="8" borderId="0" xfId="0" applyNumberFormat="1" applyFont="1" applyFill="1"/>
    <xf numFmtId="0" fontId="38" fillId="0" borderId="0" xfId="0" applyFont="1"/>
    <xf numFmtId="3" fontId="38" fillId="0" borderId="0" xfId="0" applyNumberFormat="1" applyFont="1"/>
    <xf numFmtId="3" fontId="5" fillId="9" borderId="0" xfId="0" applyNumberFormat="1" applyFont="1" applyFill="1"/>
    <xf numFmtId="3" fontId="5" fillId="5" borderId="0" xfId="0" applyNumberFormat="1" applyFont="1" applyFill="1"/>
    <xf numFmtId="0" fontId="39" fillId="0" borderId="0" xfId="0" applyFont="1"/>
    <xf numFmtId="3" fontId="5" fillId="10" borderId="0" xfId="0" applyNumberFormat="1" applyFont="1" applyFill="1"/>
    <xf numFmtId="3" fontId="0" fillId="11" borderId="0" xfId="0" applyNumberFormat="1" applyFill="1"/>
    <xf numFmtId="0" fontId="40" fillId="0" borderId="0" xfId="0" applyFont="1"/>
    <xf numFmtId="1" fontId="40" fillId="0" borderId="0" xfId="0" applyNumberFormat="1" applyFont="1"/>
    <xf numFmtId="3" fontId="5" fillId="11" borderId="0" xfId="0" applyNumberFormat="1" applyFont="1" applyFill="1"/>
    <xf numFmtId="2" fontId="29" fillId="7" borderId="28" xfId="0" applyNumberFormat="1" applyFont="1" applyFill="1" applyBorder="1" applyAlignment="1">
      <alignment wrapText="1"/>
    </xf>
    <xf numFmtId="0" fontId="28" fillId="12" borderId="0" xfId="0" applyFont="1" applyFill="1"/>
    <xf numFmtId="0" fontId="0" fillId="12" borderId="0" xfId="0" applyFill="1"/>
    <xf numFmtId="0" fontId="29" fillId="4" borderId="0" xfId="0" applyFont="1" applyFill="1"/>
    <xf numFmtId="0" fontId="30" fillId="4" borderId="0" xfId="0" applyFont="1" applyFill="1"/>
    <xf numFmtId="0" fontId="28" fillId="4" borderId="0" xfId="0" applyFont="1" applyFill="1"/>
    <xf numFmtId="0" fontId="41" fillId="0" borderId="0" xfId="0" applyFont="1"/>
    <xf numFmtId="17" fontId="41" fillId="0" borderId="0" xfId="0" applyNumberFormat="1" applyFont="1"/>
    <xf numFmtId="1" fontId="41" fillId="0" borderId="0" xfId="0" applyNumberFormat="1" applyFont="1"/>
    <xf numFmtId="0" fontId="29" fillId="7" borderId="29" xfId="0" applyFont="1" applyFill="1" applyBorder="1"/>
    <xf numFmtId="14" fontId="30" fillId="7" borderId="29" xfId="0" applyNumberFormat="1" applyFont="1" applyFill="1" applyBorder="1"/>
    <xf numFmtId="2" fontId="30" fillId="7" borderId="23" xfId="0" applyNumberFormat="1" applyFont="1" applyFill="1" applyBorder="1" applyAlignment="1">
      <alignment vertical="center" wrapText="1"/>
    </xf>
    <xf numFmtId="0" fontId="30" fillId="4" borderId="1" xfId="0" applyFont="1" applyFill="1" applyBorder="1"/>
    <xf numFmtId="0" fontId="29" fillId="7" borderId="1" xfId="0" applyFont="1" applyFill="1" applyBorder="1" applyAlignment="1">
      <alignment wrapText="1"/>
    </xf>
    <xf numFmtId="165" fontId="38" fillId="0" borderId="0" xfId="0" applyNumberFormat="1" applyFont="1"/>
    <xf numFmtId="14" fontId="30" fillId="4" borderId="1" xfId="0" applyNumberFormat="1" applyFont="1" applyFill="1" applyBorder="1"/>
    <xf numFmtId="0" fontId="37" fillId="4" borderId="0" xfId="0" applyFont="1" applyFill="1"/>
    <xf numFmtId="3" fontId="25" fillId="0" borderId="0" xfId="0" applyNumberFormat="1" applyFont="1" applyFill="1"/>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14" fontId="32" fillId="7" borderId="0" xfId="0" applyNumberFormat="1" applyFont="1" applyFill="1" applyAlignment="1">
      <alignment horizontal="left" vertical="center"/>
    </xf>
  </cellXfs>
  <cellStyles count="3">
    <cellStyle name="Comma" xfId="2" builtinId="3"/>
    <cellStyle name="Normal" xfId="0" builtinId="0"/>
    <cellStyle name="Normal 3" xfId="1" xr:uid="{00000000-0005-0000-0000-000002000000}"/>
  </cellStyles>
  <dxfs count="0"/>
  <tableStyles count="0" defaultTableStyle="TableStyleMedium2" defaultPivotStyle="PivotStyleLight16"/>
  <colors>
    <mruColors>
      <color rgb="FFE675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2"/>
          <c:order val="2"/>
          <c:tx>
            <c:strRef>
              <c:f>'Figure 14'!$B$16</c:f>
              <c:strCache>
                <c:ptCount val="1"/>
                <c:pt idx="0">
                  <c:v>Bottom Area</c:v>
                </c:pt>
              </c:strCache>
            </c:strRef>
          </c:tx>
          <c:spPr>
            <a:noFill/>
            <a:ln>
              <a:noFill/>
            </a:ln>
            <a:effectLst/>
          </c:spPr>
          <c:cat>
            <c:numRef>
              <c:f>'Figure 14'!$C$13:$P$13</c:f>
              <c:numCache>
                <c:formatCode>mmm\-yy</c:formatCode>
                <c:ptCount val="14"/>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numCache>
            </c:numRef>
          </c:cat>
          <c:val>
            <c:numRef>
              <c:f>'Figure 14'!$C$16:$P$16</c:f>
              <c:numCache>
                <c:formatCode>#,##0</c:formatCode>
                <c:ptCount val="14"/>
                <c:pt idx="0">
                  <c:v>92</c:v>
                </c:pt>
                <c:pt idx="1">
                  <c:v>95</c:v>
                </c:pt>
                <c:pt idx="2">
                  <c:v>83</c:v>
                </c:pt>
                <c:pt idx="3">
                  <c:v>140</c:v>
                </c:pt>
                <c:pt idx="4">
                  <c:v>159</c:v>
                </c:pt>
                <c:pt idx="5">
                  <c:v>147</c:v>
                </c:pt>
                <c:pt idx="6">
                  <c:v>153</c:v>
                </c:pt>
                <c:pt idx="7">
                  <c:v>141</c:v>
                </c:pt>
                <c:pt idx="8">
                  <c:v>127</c:v>
                </c:pt>
                <c:pt idx="9">
                  <c:v>107</c:v>
                </c:pt>
                <c:pt idx="10">
                  <c:v>106</c:v>
                </c:pt>
                <c:pt idx="11">
                  <c:v>104</c:v>
                </c:pt>
                <c:pt idx="12">
                  <c:v>100</c:v>
                </c:pt>
                <c:pt idx="13">
                  <c:v>100</c:v>
                </c:pt>
              </c:numCache>
            </c:numRef>
          </c:val>
          <c:extLst>
            <c:ext xmlns:c16="http://schemas.microsoft.com/office/drawing/2014/chart" uri="{C3380CC4-5D6E-409C-BE32-E72D297353CC}">
              <c16:uniqueId val="{00000002-A74D-4715-887B-34AC4B09D46F}"/>
            </c:ext>
          </c:extLst>
        </c:ser>
        <c:ser>
          <c:idx val="3"/>
          <c:order val="3"/>
          <c:tx>
            <c:strRef>
              <c:f>'Figure 14'!$B$17</c:f>
              <c:strCache>
                <c:ptCount val="1"/>
                <c:pt idx="0">
                  <c:v>Delta Fill</c:v>
                </c:pt>
              </c:strCache>
            </c:strRef>
          </c:tx>
          <c:spPr>
            <a:solidFill>
              <a:schemeClr val="bg1">
                <a:lumMod val="75000"/>
                <a:alpha val="75000"/>
              </a:schemeClr>
            </a:solidFill>
            <a:ln>
              <a:noFill/>
            </a:ln>
            <a:effectLst/>
          </c:spPr>
          <c:cat>
            <c:numRef>
              <c:f>'Figure 14'!$C$13:$P$13</c:f>
              <c:numCache>
                <c:formatCode>mmm\-yy</c:formatCode>
                <c:ptCount val="14"/>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numCache>
            </c:numRef>
          </c:cat>
          <c:val>
            <c:numRef>
              <c:f>'Figure 14'!$C$17:$P$17</c:f>
              <c:numCache>
                <c:formatCode>#,##0</c:formatCode>
                <c:ptCount val="14"/>
                <c:pt idx="0">
                  <c:v>32</c:v>
                </c:pt>
                <c:pt idx="1">
                  <c:v>34</c:v>
                </c:pt>
                <c:pt idx="2">
                  <c:v>115</c:v>
                </c:pt>
                <c:pt idx="3">
                  <c:v>84</c:v>
                </c:pt>
                <c:pt idx="4">
                  <c:v>86</c:v>
                </c:pt>
                <c:pt idx="5">
                  <c:v>79</c:v>
                </c:pt>
                <c:pt idx="6">
                  <c:v>64</c:v>
                </c:pt>
                <c:pt idx="7">
                  <c:v>78</c:v>
                </c:pt>
                <c:pt idx="8">
                  <c:v>72</c:v>
                </c:pt>
                <c:pt idx="9">
                  <c:v>63</c:v>
                </c:pt>
                <c:pt idx="10">
                  <c:v>63</c:v>
                </c:pt>
                <c:pt idx="11">
                  <c:v>49</c:v>
                </c:pt>
                <c:pt idx="12">
                  <c:v>42</c:v>
                </c:pt>
                <c:pt idx="13">
                  <c:v>36</c:v>
                </c:pt>
              </c:numCache>
            </c:numRef>
          </c:val>
          <c:extLst>
            <c:ext xmlns:c16="http://schemas.microsoft.com/office/drawing/2014/chart" uri="{C3380CC4-5D6E-409C-BE32-E72D297353CC}">
              <c16:uniqueId val="{00000003-A74D-4715-887B-34AC4B09D46F}"/>
            </c:ext>
          </c:extLst>
        </c:ser>
        <c:dLbls>
          <c:showLegendKey val="0"/>
          <c:showVal val="0"/>
          <c:showCatName val="0"/>
          <c:showSerName val="0"/>
          <c:showPercent val="0"/>
          <c:showBubbleSize val="0"/>
        </c:dLbls>
        <c:axId val="677572720"/>
        <c:axId val="677579608"/>
      </c:areaChart>
      <c:lineChart>
        <c:grouping val="standard"/>
        <c:varyColors val="0"/>
        <c:ser>
          <c:idx val="0"/>
          <c:order val="0"/>
          <c:tx>
            <c:strRef>
              <c:f>'Figure 14'!$B$14</c:f>
              <c:strCache>
                <c:ptCount val="1"/>
                <c:pt idx="0">
                  <c:v>MIN</c:v>
                </c:pt>
              </c:strCache>
            </c:strRef>
          </c:tx>
          <c:spPr>
            <a:ln w="28575" cap="rnd">
              <a:noFill/>
              <a:round/>
            </a:ln>
            <a:effectLst/>
          </c:spPr>
          <c:marker>
            <c:symbol val="none"/>
          </c:marker>
          <c:dLbls>
            <c:dLbl>
              <c:idx val="0"/>
              <c:dLblPos val="b"/>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74D-4715-887B-34AC4B09D46F}"/>
                </c:ext>
              </c:extLst>
            </c:dLbl>
            <c:dLbl>
              <c:idx val="1"/>
              <c:delete val="1"/>
              <c:extLst>
                <c:ext xmlns:c15="http://schemas.microsoft.com/office/drawing/2012/chart" uri="{CE6537A1-D6FC-4f65-9D91-7224C49458BB}"/>
                <c:ext xmlns:c16="http://schemas.microsoft.com/office/drawing/2014/chart" uri="{C3380CC4-5D6E-409C-BE32-E72D297353CC}">
                  <c16:uniqueId val="{00000018-A74D-4715-887B-34AC4B09D46F}"/>
                </c:ext>
              </c:extLst>
            </c:dLbl>
            <c:dLbl>
              <c:idx val="2"/>
              <c:delete val="1"/>
              <c:extLst>
                <c:ext xmlns:c15="http://schemas.microsoft.com/office/drawing/2012/chart" uri="{CE6537A1-D6FC-4f65-9D91-7224C49458BB}"/>
                <c:ext xmlns:c16="http://schemas.microsoft.com/office/drawing/2014/chart" uri="{C3380CC4-5D6E-409C-BE32-E72D297353CC}">
                  <c16:uniqueId val="{00000019-A74D-4715-887B-34AC4B09D46F}"/>
                </c:ext>
              </c:extLst>
            </c:dLbl>
            <c:dLbl>
              <c:idx val="3"/>
              <c:delete val="1"/>
              <c:extLst>
                <c:ext xmlns:c15="http://schemas.microsoft.com/office/drawing/2012/chart" uri="{CE6537A1-D6FC-4f65-9D91-7224C49458BB}"/>
                <c:ext xmlns:c16="http://schemas.microsoft.com/office/drawing/2014/chart" uri="{C3380CC4-5D6E-409C-BE32-E72D297353CC}">
                  <c16:uniqueId val="{0000002E-A74D-4715-887B-34AC4B09D46F}"/>
                </c:ext>
              </c:extLst>
            </c:dLbl>
            <c:dLbl>
              <c:idx val="4"/>
              <c:delete val="1"/>
              <c:extLst>
                <c:ext xmlns:c15="http://schemas.microsoft.com/office/drawing/2012/chart" uri="{CE6537A1-D6FC-4f65-9D91-7224C49458BB}"/>
                <c:ext xmlns:c16="http://schemas.microsoft.com/office/drawing/2014/chart" uri="{C3380CC4-5D6E-409C-BE32-E72D297353CC}">
                  <c16:uniqueId val="{0000001A-A74D-4715-887B-34AC4B09D46F}"/>
                </c:ext>
              </c:extLst>
            </c:dLbl>
            <c:dLbl>
              <c:idx val="5"/>
              <c:delete val="1"/>
              <c:extLst>
                <c:ext xmlns:c15="http://schemas.microsoft.com/office/drawing/2012/chart" uri="{CE6537A1-D6FC-4f65-9D91-7224C49458BB}"/>
                <c:ext xmlns:c16="http://schemas.microsoft.com/office/drawing/2014/chart" uri="{C3380CC4-5D6E-409C-BE32-E72D297353CC}">
                  <c16:uniqueId val="{0000001B-A74D-4715-887B-34AC4B09D46F}"/>
                </c:ext>
              </c:extLst>
            </c:dLbl>
            <c:dLbl>
              <c:idx val="6"/>
              <c:delete val="1"/>
              <c:extLst>
                <c:ext xmlns:c15="http://schemas.microsoft.com/office/drawing/2012/chart" uri="{CE6537A1-D6FC-4f65-9D91-7224C49458BB}"/>
                <c:ext xmlns:c16="http://schemas.microsoft.com/office/drawing/2014/chart" uri="{C3380CC4-5D6E-409C-BE32-E72D297353CC}">
                  <c16:uniqueId val="{0000001C-A74D-4715-887B-34AC4B09D46F}"/>
                </c:ext>
              </c:extLst>
            </c:dLbl>
            <c:dLbl>
              <c:idx val="7"/>
              <c:delete val="1"/>
              <c:extLst>
                <c:ext xmlns:c15="http://schemas.microsoft.com/office/drawing/2012/chart" uri="{CE6537A1-D6FC-4f65-9D91-7224C49458BB}"/>
                <c:ext xmlns:c16="http://schemas.microsoft.com/office/drawing/2014/chart" uri="{C3380CC4-5D6E-409C-BE32-E72D297353CC}">
                  <c16:uniqueId val="{0000001D-A74D-4715-887B-34AC4B09D46F}"/>
                </c:ext>
              </c:extLst>
            </c:dLbl>
            <c:dLbl>
              <c:idx val="8"/>
              <c:delete val="1"/>
              <c:extLst>
                <c:ext xmlns:c15="http://schemas.microsoft.com/office/drawing/2012/chart" uri="{CE6537A1-D6FC-4f65-9D91-7224C49458BB}"/>
                <c:ext xmlns:c16="http://schemas.microsoft.com/office/drawing/2014/chart" uri="{C3380CC4-5D6E-409C-BE32-E72D297353CC}">
                  <c16:uniqueId val="{00000027-A74D-4715-887B-34AC4B09D46F}"/>
                </c:ext>
              </c:extLst>
            </c:dLbl>
            <c:dLbl>
              <c:idx val="9"/>
              <c:delete val="1"/>
              <c:extLst>
                <c:ext xmlns:c15="http://schemas.microsoft.com/office/drawing/2012/chart" uri="{CE6537A1-D6FC-4f65-9D91-7224C49458BB}"/>
                <c:ext xmlns:c16="http://schemas.microsoft.com/office/drawing/2014/chart" uri="{C3380CC4-5D6E-409C-BE32-E72D297353CC}">
                  <c16:uniqueId val="{00000028-A74D-4715-887B-34AC4B09D46F}"/>
                </c:ext>
              </c:extLst>
            </c:dLbl>
            <c:dLbl>
              <c:idx val="10"/>
              <c:delete val="1"/>
              <c:extLst>
                <c:ext xmlns:c15="http://schemas.microsoft.com/office/drawing/2012/chart" uri="{CE6537A1-D6FC-4f65-9D91-7224C49458BB}"/>
                <c:ext xmlns:c16="http://schemas.microsoft.com/office/drawing/2014/chart" uri="{C3380CC4-5D6E-409C-BE32-E72D297353CC}">
                  <c16:uniqueId val="{00000029-A74D-4715-887B-34AC4B09D46F}"/>
                </c:ext>
              </c:extLst>
            </c:dLbl>
            <c:dLbl>
              <c:idx val="11"/>
              <c:delete val="1"/>
              <c:extLst>
                <c:ext xmlns:c15="http://schemas.microsoft.com/office/drawing/2012/chart" uri="{CE6537A1-D6FC-4f65-9D91-7224C49458BB}"/>
                <c:ext xmlns:c16="http://schemas.microsoft.com/office/drawing/2014/chart" uri="{C3380CC4-5D6E-409C-BE32-E72D297353CC}">
                  <c16:uniqueId val="{0000002A-A74D-4715-887B-34AC4B09D46F}"/>
                </c:ext>
              </c:extLst>
            </c:dLbl>
            <c:dLbl>
              <c:idx val="12"/>
              <c:delete val="1"/>
              <c:extLst>
                <c:ext xmlns:c15="http://schemas.microsoft.com/office/drawing/2012/chart" uri="{CE6537A1-D6FC-4f65-9D91-7224C49458BB}"/>
                <c:ext xmlns:c16="http://schemas.microsoft.com/office/drawing/2014/chart" uri="{C3380CC4-5D6E-409C-BE32-E72D297353CC}">
                  <c16:uniqueId val="{0000002B-A74D-4715-887B-34AC4B09D46F}"/>
                </c:ext>
              </c:extLst>
            </c:dLbl>
            <c:dLbl>
              <c:idx val="13"/>
              <c:delete val="1"/>
              <c:extLst>
                <c:ext xmlns:c15="http://schemas.microsoft.com/office/drawing/2012/chart" uri="{CE6537A1-D6FC-4f65-9D91-7224C49458BB}"/>
                <c:ext xmlns:c16="http://schemas.microsoft.com/office/drawing/2014/chart" uri="{C3380CC4-5D6E-409C-BE32-E72D297353CC}">
                  <c16:uniqueId val="{0000002C-A74D-4715-887B-34AC4B09D46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50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14'!$C$13:$P$13</c:f>
              <c:numCache>
                <c:formatCode>mmm\-yy</c:formatCode>
                <c:ptCount val="14"/>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numCache>
            </c:numRef>
          </c:cat>
          <c:val>
            <c:numRef>
              <c:f>'Figure 14'!$C$14:$P$14</c:f>
              <c:numCache>
                <c:formatCode>#,##0</c:formatCode>
                <c:ptCount val="14"/>
                <c:pt idx="0">
                  <c:v>92</c:v>
                </c:pt>
                <c:pt idx="1">
                  <c:v>95</c:v>
                </c:pt>
                <c:pt idx="2">
                  <c:v>83</c:v>
                </c:pt>
                <c:pt idx="3">
                  <c:v>140</c:v>
                </c:pt>
                <c:pt idx="4">
                  <c:v>159</c:v>
                </c:pt>
                <c:pt idx="5">
                  <c:v>147</c:v>
                </c:pt>
                <c:pt idx="6">
                  <c:v>153</c:v>
                </c:pt>
                <c:pt idx="7">
                  <c:v>141</c:v>
                </c:pt>
                <c:pt idx="8">
                  <c:v>127</c:v>
                </c:pt>
                <c:pt idx="9">
                  <c:v>107</c:v>
                </c:pt>
                <c:pt idx="10">
                  <c:v>106</c:v>
                </c:pt>
                <c:pt idx="11">
                  <c:v>104</c:v>
                </c:pt>
                <c:pt idx="12">
                  <c:v>100</c:v>
                </c:pt>
                <c:pt idx="13">
                  <c:v>100</c:v>
                </c:pt>
              </c:numCache>
            </c:numRef>
          </c:val>
          <c:smooth val="0"/>
          <c:extLst>
            <c:ext xmlns:c16="http://schemas.microsoft.com/office/drawing/2014/chart" uri="{C3380CC4-5D6E-409C-BE32-E72D297353CC}">
              <c16:uniqueId val="{00000000-A74D-4715-887B-34AC4B09D46F}"/>
            </c:ext>
          </c:extLst>
        </c:ser>
        <c:ser>
          <c:idx val="1"/>
          <c:order val="1"/>
          <c:tx>
            <c:strRef>
              <c:f>'Figure 14'!$B$15</c:f>
              <c:strCache>
                <c:ptCount val="1"/>
                <c:pt idx="0">
                  <c:v>MAX</c:v>
                </c:pt>
              </c:strCache>
            </c:strRef>
          </c:tx>
          <c:spPr>
            <a:ln w="28575" cap="rnd">
              <a:noFill/>
              <a:round/>
            </a:ln>
            <a:effectLst/>
          </c:spPr>
          <c:marker>
            <c:symbol val="none"/>
          </c:marker>
          <c:dLbls>
            <c:dLbl>
              <c:idx val="0"/>
              <c:dLblPos val="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A74D-4715-887B-34AC4B09D46F}"/>
                </c:ext>
              </c:extLst>
            </c:dLbl>
            <c:dLbl>
              <c:idx val="1"/>
              <c:delete val="1"/>
              <c:extLst>
                <c:ext xmlns:c15="http://schemas.microsoft.com/office/drawing/2012/chart" uri="{CE6537A1-D6FC-4f65-9D91-7224C49458BB}"/>
                <c:ext xmlns:c16="http://schemas.microsoft.com/office/drawing/2014/chart" uri="{C3380CC4-5D6E-409C-BE32-E72D297353CC}">
                  <c16:uniqueId val="{00000006-A74D-4715-887B-34AC4B09D46F}"/>
                </c:ext>
              </c:extLst>
            </c:dLbl>
            <c:dLbl>
              <c:idx val="2"/>
              <c:delete val="1"/>
              <c:extLst>
                <c:ext xmlns:c15="http://schemas.microsoft.com/office/drawing/2012/chart" uri="{CE6537A1-D6FC-4f65-9D91-7224C49458BB}"/>
                <c:ext xmlns:c16="http://schemas.microsoft.com/office/drawing/2014/chart" uri="{C3380CC4-5D6E-409C-BE32-E72D297353CC}">
                  <c16:uniqueId val="{00000007-A74D-4715-887B-34AC4B09D46F}"/>
                </c:ext>
              </c:extLst>
            </c:dLbl>
            <c:dLbl>
              <c:idx val="3"/>
              <c:delete val="1"/>
              <c:extLst>
                <c:ext xmlns:c15="http://schemas.microsoft.com/office/drawing/2012/chart" uri="{CE6537A1-D6FC-4f65-9D91-7224C49458BB}"/>
                <c:ext xmlns:c16="http://schemas.microsoft.com/office/drawing/2014/chart" uri="{C3380CC4-5D6E-409C-BE32-E72D297353CC}">
                  <c16:uniqueId val="{00000008-A74D-4715-887B-34AC4B09D46F}"/>
                </c:ext>
              </c:extLst>
            </c:dLbl>
            <c:dLbl>
              <c:idx val="4"/>
              <c:delete val="1"/>
              <c:extLst>
                <c:ext xmlns:c15="http://schemas.microsoft.com/office/drawing/2012/chart" uri="{CE6537A1-D6FC-4f65-9D91-7224C49458BB}"/>
                <c:ext xmlns:c16="http://schemas.microsoft.com/office/drawing/2014/chart" uri="{C3380CC4-5D6E-409C-BE32-E72D297353CC}">
                  <c16:uniqueId val="{0000002D-A74D-4715-887B-34AC4B09D46F}"/>
                </c:ext>
              </c:extLst>
            </c:dLbl>
            <c:dLbl>
              <c:idx val="5"/>
              <c:delete val="1"/>
              <c:extLst>
                <c:ext xmlns:c15="http://schemas.microsoft.com/office/drawing/2012/chart" uri="{CE6537A1-D6FC-4f65-9D91-7224C49458BB}"/>
                <c:ext xmlns:c16="http://schemas.microsoft.com/office/drawing/2014/chart" uri="{C3380CC4-5D6E-409C-BE32-E72D297353CC}">
                  <c16:uniqueId val="{0000001E-A74D-4715-887B-34AC4B09D46F}"/>
                </c:ext>
              </c:extLst>
            </c:dLbl>
            <c:dLbl>
              <c:idx val="6"/>
              <c:delete val="1"/>
              <c:extLst>
                <c:ext xmlns:c15="http://schemas.microsoft.com/office/drawing/2012/chart" uri="{CE6537A1-D6FC-4f65-9D91-7224C49458BB}"/>
                <c:ext xmlns:c16="http://schemas.microsoft.com/office/drawing/2014/chart" uri="{C3380CC4-5D6E-409C-BE32-E72D297353CC}">
                  <c16:uniqueId val="{0000001F-A74D-4715-887B-34AC4B09D46F}"/>
                </c:ext>
              </c:extLst>
            </c:dLbl>
            <c:dLbl>
              <c:idx val="7"/>
              <c:delete val="1"/>
              <c:extLst>
                <c:ext xmlns:c15="http://schemas.microsoft.com/office/drawing/2012/chart" uri="{CE6537A1-D6FC-4f65-9D91-7224C49458BB}"/>
                <c:ext xmlns:c16="http://schemas.microsoft.com/office/drawing/2014/chart" uri="{C3380CC4-5D6E-409C-BE32-E72D297353CC}">
                  <c16:uniqueId val="{00000020-A74D-4715-887B-34AC4B09D46F}"/>
                </c:ext>
              </c:extLst>
            </c:dLbl>
            <c:dLbl>
              <c:idx val="8"/>
              <c:delete val="1"/>
              <c:extLst>
                <c:ext xmlns:c15="http://schemas.microsoft.com/office/drawing/2012/chart" uri="{CE6537A1-D6FC-4f65-9D91-7224C49458BB}"/>
                <c:ext xmlns:c16="http://schemas.microsoft.com/office/drawing/2014/chart" uri="{C3380CC4-5D6E-409C-BE32-E72D297353CC}">
                  <c16:uniqueId val="{00000021-A74D-4715-887B-34AC4B09D46F}"/>
                </c:ext>
              </c:extLst>
            </c:dLbl>
            <c:dLbl>
              <c:idx val="9"/>
              <c:delete val="1"/>
              <c:extLst>
                <c:ext xmlns:c15="http://schemas.microsoft.com/office/drawing/2012/chart" uri="{CE6537A1-D6FC-4f65-9D91-7224C49458BB}"/>
                <c:ext xmlns:c16="http://schemas.microsoft.com/office/drawing/2014/chart" uri="{C3380CC4-5D6E-409C-BE32-E72D297353CC}">
                  <c16:uniqueId val="{00000022-A74D-4715-887B-34AC4B09D46F}"/>
                </c:ext>
              </c:extLst>
            </c:dLbl>
            <c:dLbl>
              <c:idx val="10"/>
              <c:delete val="1"/>
              <c:extLst>
                <c:ext xmlns:c15="http://schemas.microsoft.com/office/drawing/2012/chart" uri="{CE6537A1-D6FC-4f65-9D91-7224C49458BB}"/>
                <c:ext xmlns:c16="http://schemas.microsoft.com/office/drawing/2014/chart" uri="{C3380CC4-5D6E-409C-BE32-E72D297353CC}">
                  <c16:uniqueId val="{00000023-A74D-4715-887B-34AC4B09D46F}"/>
                </c:ext>
              </c:extLst>
            </c:dLbl>
            <c:dLbl>
              <c:idx val="11"/>
              <c:delete val="1"/>
              <c:extLst>
                <c:ext xmlns:c15="http://schemas.microsoft.com/office/drawing/2012/chart" uri="{CE6537A1-D6FC-4f65-9D91-7224C49458BB}"/>
                <c:ext xmlns:c16="http://schemas.microsoft.com/office/drawing/2014/chart" uri="{C3380CC4-5D6E-409C-BE32-E72D297353CC}">
                  <c16:uniqueId val="{00000024-A74D-4715-887B-34AC4B09D46F}"/>
                </c:ext>
              </c:extLst>
            </c:dLbl>
            <c:dLbl>
              <c:idx val="12"/>
              <c:delete val="1"/>
              <c:extLst>
                <c:ext xmlns:c15="http://schemas.microsoft.com/office/drawing/2012/chart" uri="{CE6537A1-D6FC-4f65-9D91-7224C49458BB}"/>
                <c:ext xmlns:c16="http://schemas.microsoft.com/office/drawing/2014/chart" uri="{C3380CC4-5D6E-409C-BE32-E72D297353CC}">
                  <c16:uniqueId val="{00000025-A74D-4715-887B-34AC4B09D46F}"/>
                </c:ext>
              </c:extLst>
            </c:dLbl>
            <c:dLbl>
              <c:idx val="13"/>
              <c:delete val="1"/>
              <c:extLst>
                <c:ext xmlns:c15="http://schemas.microsoft.com/office/drawing/2012/chart" uri="{CE6537A1-D6FC-4f65-9D91-7224C49458BB}"/>
                <c:ext xmlns:c16="http://schemas.microsoft.com/office/drawing/2014/chart" uri="{C3380CC4-5D6E-409C-BE32-E72D297353CC}">
                  <c16:uniqueId val="{00000026-A74D-4715-887B-34AC4B09D46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50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14'!$C$13:$P$13</c:f>
              <c:numCache>
                <c:formatCode>mmm\-yy</c:formatCode>
                <c:ptCount val="14"/>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numCache>
            </c:numRef>
          </c:cat>
          <c:val>
            <c:numRef>
              <c:f>'Figure 14'!$C$15:$P$15</c:f>
              <c:numCache>
                <c:formatCode>#,##0</c:formatCode>
                <c:ptCount val="14"/>
                <c:pt idx="0">
                  <c:v>124</c:v>
                </c:pt>
                <c:pt idx="1">
                  <c:v>129</c:v>
                </c:pt>
                <c:pt idx="2" formatCode="General">
                  <c:v>198</c:v>
                </c:pt>
                <c:pt idx="3" formatCode="General">
                  <c:v>224</c:v>
                </c:pt>
                <c:pt idx="4" formatCode="General">
                  <c:v>245</c:v>
                </c:pt>
                <c:pt idx="5" formatCode="General">
                  <c:v>226</c:v>
                </c:pt>
                <c:pt idx="6" formatCode="General">
                  <c:v>217</c:v>
                </c:pt>
                <c:pt idx="7" formatCode="General">
                  <c:v>219</c:v>
                </c:pt>
                <c:pt idx="8" formatCode="General">
                  <c:v>199</c:v>
                </c:pt>
                <c:pt idx="9" formatCode="General">
                  <c:v>170</c:v>
                </c:pt>
                <c:pt idx="10" formatCode="General">
                  <c:v>169</c:v>
                </c:pt>
                <c:pt idx="11" formatCode="General">
                  <c:v>153</c:v>
                </c:pt>
                <c:pt idx="12" formatCode="General">
                  <c:v>142</c:v>
                </c:pt>
                <c:pt idx="13" formatCode="General">
                  <c:v>136</c:v>
                </c:pt>
              </c:numCache>
            </c:numRef>
          </c:val>
          <c:smooth val="0"/>
          <c:extLst>
            <c:ext xmlns:c16="http://schemas.microsoft.com/office/drawing/2014/chart" uri="{C3380CC4-5D6E-409C-BE32-E72D297353CC}">
              <c16:uniqueId val="{00000001-A74D-4715-887B-34AC4B09D46F}"/>
            </c:ext>
          </c:extLst>
        </c:ser>
        <c:ser>
          <c:idx val="4"/>
          <c:order val="4"/>
          <c:tx>
            <c:strRef>
              <c:f>'Figure 14'!$B$18</c:f>
              <c:strCache>
                <c:ptCount val="1"/>
                <c:pt idx="0">
                  <c:v>AVG</c:v>
                </c:pt>
              </c:strCache>
            </c:strRef>
          </c:tx>
          <c:spPr>
            <a:ln w="25400" cap="rnd">
              <a:solidFill>
                <a:schemeClr val="accent1">
                  <a:lumMod val="50000"/>
                </a:schemeClr>
              </a:solidFill>
              <a:round/>
            </a:ln>
            <a:effectLst/>
          </c:spPr>
          <c:marker>
            <c:symbol val="none"/>
          </c:marker>
          <c:dPt>
            <c:idx val="13"/>
            <c:marker>
              <c:symbol val="circle"/>
              <c:size val="5"/>
              <c:spPr>
                <a:solidFill>
                  <a:schemeClr val="accent1">
                    <a:lumMod val="50000"/>
                  </a:schemeClr>
                </a:solidFill>
                <a:ln w="9525">
                  <a:solidFill>
                    <a:schemeClr val="accent1">
                      <a:lumMod val="50000"/>
                    </a:schemeClr>
                  </a:solidFill>
                </a:ln>
                <a:effectLst/>
              </c:spPr>
            </c:marker>
            <c:bubble3D val="0"/>
            <c:extLst>
              <c:ext xmlns:c16="http://schemas.microsoft.com/office/drawing/2014/chart" uri="{C3380CC4-5D6E-409C-BE32-E72D297353CC}">
                <c16:uniqueId val="{00000016-A74D-4715-887B-34AC4B09D46F}"/>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50000"/>
                        </a:schemeClr>
                      </a:solidFill>
                      <a:latin typeface="+mn-lt"/>
                      <a:ea typeface="+mn-ea"/>
                      <a:cs typeface="+mn-cs"/>
                    </a:defRPr>
                  </a:pPr>
                  <a:endParaRPr lang="en-US"/>
                </a:p>
              </c:txPr>
              <c:dLblPos val="l"/>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A74D-4715-887B-34AC4B09D46F}"/>
                </c:ext>
              </c:extLst>
            </c:dLbl>
            <c:dLbl>
              <c:idx val="1"/>
              <c:delete val="1"/>
              <c:extLst>
                <c:ext xmlns:c15="http://schemas.microsoft.com/office/drawing/2012/chart" uri="{CE6537A1-D6FC-4f65-9D91-7224C49458BB}"/>
                <c:ext xmlns:c16="http://schemas.microsoft.com/office/drawing/2014/chart" uri="{C3380CC4-5D6E-409C-BE32-E72D297353CC}">
                  <c16:uniqueId val="{0000000B-A74D-4715-887B-34AC4B09D46F}"/>
                </c:ext>
              </c:extLst>
            </c:dLbl>
            <c:dLbl>
              <c:idx val="2"/>
              <c:delete val="1"/>
              <c:extLst>
                <c:ext xmlns:c15="http://schemas.microsoft.com/office/drawing/2012/chart" uri="{CE6537A1-D6FC-4f65-9D91-7224C49458BB}"/>
                <c:ext xmlns:c16="http://schemas.microsoft.com/office/drawing/2014/chart" uri="{C3380CC4-5D6E-409C-BE32-E72D297353CC}">
                  <c16:uniqueId val="{0000000E-A74D-4715-887B-34AC4B09D46F}"/>
                </c:ext>
              </c:extLst>
            </c:dLbl>
            <c:dLbl>
              <c:idx val="3"/>
              <c:delete val="1"/>
              <c:extLst>
                <c:ext xmlns:c15="http://schemas.microsoft.com/office/drawing/2012/chart" uri="{CE6537A1-D6FC-4f65-9D91-7224C49458BB}"/>
                <c:ext xmlns:c16="http://schemas.microsoft.com/office/drawing/2014/chart" uri="{C3380CC4-5D6E-409C-BE32-E72D297353CC}">
                  <c16:uniqueId val="{00000017-A74D-4715-887B-34AC4B09D46F}"/>
                </c:ext>
              </c:extLst>
            </c:dLbl>
            <c:dLbl>
              <c:idx val="4"/>
              <c:delete val="1"/>
              <c:extLst>
                <c:ext xmlns:c15="http://schemas.microsoft.com/office/drawing/2012/chart" uri="{CE6537A1-D6FC-4f65-9D91-7224C49458BB}"/>
                <c:ext xmlns:c16="http://schemas.microsoft.com/office/drawing/2014/chart" uri="{C3380CC4-5D6E-409C-BE32-E72D297353CC}">
                  <c16:uniqueId val="{0000000C-A74D-4715-887B-34AC4B09D46F}"/>
                </c:ext>
              </c:extLst>
            </c:dLbl>
            <c:dLbl>
              <c:idx val="5"/>
              <c:delete val="1"/>
              <c:extLst>
                <c:ext xmlns:c15="http://schemas.microsoft.com/office/drawing/2012/chart" uri="{CE6537A1-D6FC-4f65-9D91-7224C49458BB}"/>
                <c:ext xmlns:c16="http://schemas.microsoft.com/office/drawing/2014/chart" uri="{C3380CC4-5D6E-409C-BE32-E72D297353CC}">
                  <c16:uniqueId val="{0000000D-A74D-4715-887B-34AC4B09D46F}"/>
                </c:ext>
              </c:extLst>
            </c:dLbl>
            <c:dLbl>
              <c:idx val="6"/>
              <c:delete val="1"/>
              <c:extLst>
                <c:ext xmlns:c15="http://schemas.microsoft.com/office/drawing/2012/chart" uri="{CE6537A1-D6FC-4f65-9D91-7224C49458BB}"/>
                <c:ext xmlns:c16="http://schemas.microsoft.com/office/drawing/2014/chart" uri="{C3380CC4-5D6E-409C-BE32-E72D297353CC}">
                  <c16:uniqueId val="{0000000F-A74D-4715-887B-34AC4B09D46F}"/>
                </c:ext>
              </c:extLst>
            </c:dLbl>
            <c:dLbl>
              <c:idx val="7"/>
              <c:delete val="1"/>
              <c:extLst>
                <c:ext xmlns:c15="http://schemas.microsoft.com/office/drawing/2012/chart" uri="{CE6537A1-D6FC-4f65-9D91-7224C49458BB}"/>
                <c:ext xmlns:c16="http://schemas.microsoft.com/office/drawing/2014/chart" uri="{C3380CC4-5D6E-409C-BE32-E72D297353CC}">
                  <c16:uniqueId val="{00000010-A74D-4715-887B-34AC4B09D46F}"/>
                </c:ext>
              </c:extLst>
            </c:dLbl>
            <c:dLbl>
              <c:idx val="8"/>
              <c:delete val="1"/>
              <c:extLst>
                <c:ext xmlns:c15="http://schemas.microsoft.com/office/drawing/2012/chart" uri="{CE6537A1-D6FC-4f65-9D91-7224C49458BB}"/>
                <c:ext xmlns:c16="http://schemas.microsoft.com/office/drawing/2014/chart" uri="{C3380CC4-5D6E-409C-BE32-E72D297353CC}">
                  <c16:uniqueId val="{00000011-A74D-4715-887B-34AC4B09D46F}"/>
                </c:ext>
              </c:extLst>
            </c:dLbl>
            <c:dLbl>
              <c:idx val="9"/>
              <c:delete val="1"/>
              <c:extLst>
                <c:ext xmlns:c15="http://schemas.microsoft.com/office/drawing/2012/chart" uri="{CE6537A1-D6FC-4f65-9D91-7224C49458BB}"/>
                <c:ext xmlns:c16="http://schemas.microsoft.com/office/drawing/2014/chart" uri="{C3380CC4-5D6E-409C-BE32-E72D297353CC}">
                  <c16:uniqueId val="{00000012-A74D-4715-887B-34AC4B09D46F}"/>
                </c:ext>
              </c:extLst>
            </c:dLbl>
            <c:dLbl>
              <c:idx val="10"/>
              <c:delete val="1"/>
              <c:extLst>
                <c:ext xmlns:c15="http://schemas.microsoft.com/office/drawing/2012/chart" uri="{CE6537A1-D6FC-4f65-9D91-7224C49458BB}"/>
                <c:ext xmlns:c16="http://schemas.microsoft.com/office/drawing/2014/chart" uri="{C3380CC4-5D6E-409C-BE32-E72D297353CC}">
                  <c16:uniqueId val="{00000013-A74D-4715-887B-34AC4B09D46F}"/>
                </c:ext>
              </c:extLst>
            </c:dLbl>
            <c:dLbl>
              <c:idx val="11"/>
              <c:delete val="1"/>
              <c:extLst>
                <c:ext xmlns:c15="http://schemas.microsoft.com/office/drawing/2012/chart" uri="{CE6537A1-D6FC-4f65-9D91-7224C49458BB}"/>
                <c:ext xmlns:c16="http://schemas.microsoft.com/office/drawing/2014/chart" uri="{C3380CC4-5D6E-409C-BE32-E72D297353CC}">
                  <c16:uniqueId val="{00000014-A74D-4715-887B-34AC4B09D46F}"/>
                </c:ext>
              </c:extLst>
            </c:dLbl>
            <c:dLbl>
              <c:idx val="12"/>
              <c:delete val="1"/>
              <c:extLst>
                <c:ext xmlns:c15="http://schemas.microsoft.com/office/drawing/2012/chart" uri="{CE6537A1-D6FC-4f65-9D91-7224C49458BB}"/>
                <c:ext xmlns:c16="http://schemas.microsoft.com/office/drawing/2014/chart" uri="{C3380CC4-5D6E-409C-BE32-E72D297353CC}">
                  <c16:uniqueId val="{00000015-A74D-4715-887B-34AC4B09D46F}"/>
                </c:ext>
              </c:extLst>
            </c:dLbl>
            <c:dLbl>
              <c:idx val="1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50000"/>
                        </a:schemeClr>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74D-4715-887B-34AC4B09D46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lumMod val="50000"/>
                      </a:schemeClr>
                    </a:solidFill>
                    <a:latin typeface="+mn-lt"/>
                    <a:ea typeface="+mn-ea"/>
                    <a:cs typeface="+mn-cs"/>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'Figure 14'!$C$13:$P$13</c:f>
              <c:numCache>
                <c:formatCode>mmm\-yy</c:formatCode>
                <c:ptCount val="14"/>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numCache>
            </c:numRef>
          </c:cat>
          <c:val>
            <c:numRef>
              <c:f>'Figure 14'!$C$18:$P$18</c:f>
              <c:numCache>
                <c:formatCode>0</c:formatCode>
                <c:ptCount val="14"/>
                <c:pt idx="0">
                  <c:v>114.50564942014864</c:v>
                </c:pt>
                <c:pt idx="1">
                  <c:v>116.3574516817563</c:v>
                </c:pt>
                <c:pt idx="2">
                  <c:v>198.06289182985748</c:v>
                </c:pt>
                <c:pt idx="3">
                  <c:v>224.31350313688901</c:v>
                </c:pt>
                <c:pt idx="4">
                  <c:v>199.04893795727898</c:v>
                </c:pt>
                <c:pt idx="5">
                  <c:v>195.6812210512586</c:v>
                </c:pt>
                <c:pt idx="6">
                  <c:v>192.10764918194354</c:v>
                </c:pt>
                <c:pt idx="7">
                  <c:v>177.94069778112777</c:v>
                </c:pt>
                <c:pt idx="8">
                  <c:v>164.93742638288208</c:v>
                </c:pt>
                <c:pt idx="9">
                  <c:v>154.26246451487322</c:v>
                </c:pt>
                <c:pt idx="10">
                  <c:v>141.31359052044201</c:v>
                </c:pt>
                <c:pt idx="11">
                  <c:v>131.5360979817639</c:v>
                </c:pt>
                <c:pt idx="12">
                  <c:v>129.1096684891688</c:v>
                </c:pt>
                <c:pt idx="13">
                  <c:v>117.32673316436119</c:v>
                </c:pt>
              </c:numCache>
            </c:numRef>
          </c:val>
          <c:smooth val="0"/>
          <c:extLst>
            <c:ext xmlns:c16="http://schemas.microsoft.com/office/drawing/2014/chart" uri="{C3380CC4-5D6E-409C-BE32-E72D297353CC}">
              <c16:uniqueId val="{00000004-A74D-4715-887B-34AC4B09D46F}"/>
            </c:ext>
          </c:extLst>
        </c:ser>
        <c:dLbls>
          <c:showLegendKey val="0"/>
          <c:showVal val="0"/>
          <c:showCatName val="0"/>
          <c:showSerName val="0"/>
          <c:showPercent val="0"/>
          <c:showBubbleSize val="0"/>
        </c:dLbls>
        <c:marker val="1"/>
        <c:smooth val="0"/>
        <c:axId val="825334688"/>
        <c:axId val="825326488"/>
      </c:lineChart>
      <c:dateAx>
        <c:axId val="82533468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5326488"/>
        <c:crosses val="autoZero"/>
        <c:auto val="1"/>
        <c:lblOffset val="100"/>
        <c:baseTimeUnit val="months"/>
      </c:dateAx>
      <c:valAx>
        <c:axId val="825326488"/>
        <c:scaling>
          <c:orientation val="minMax"/>
        </c:scaling>
        <c:delete val="0"/>
        <c:axPos val="l"/>
        <c:majorGridlines>
          <c:spPr>
            <a:ln w="3175" cap="flat" cmpd="sng" algn="ctr">
              <a:solidFill>
                <a:schemeClr val="tx1">
                  <a:lumMod val="15000"/>
                  <a:lumOff val="85000"/>
                  <a:alpha val="7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bg1">
                        <a:lumMod val="50000"/>
                      </a:schemeClr>
                    </a:solidFill>
                    <a:latin typeface="+mn-lt"/>
                    <a:ea typeface="+mn-ea"/>
                    <a:cs typeface="+mn-cs"/>
                  </a:defRPr>
                </a:pPr>
                <a:r>
                  <a:rPr lang="en-GB">
                    <a:solidFill>
                      <a:schemeClr val="bg1">
                        <a:lumMod val="50000"/>
                      </a:schemeClr>
                    </a:solidFill>
                  </a:rPr>
                  <a:t>IWS claimant</a:t>
                </a:r>
                <a:r>
                  <a:rPr lang="en-GB" baseline="0">
                    <a:solidFill>
                      <a:schemeClr val="bg1">
                        <a:lumMod val="50000"/>
                      </a:schemeClr>
                    </a:solidFill>
                  </a:rPr>
                  <a:t> caseload per work coach</a:t>
                </a:r>
                <a:endParaRPr lang="en-GB">
                  <a:solidFill>
                    <a:schemeClr val="bg1">
                      <a:lumMod val="50000"/>
                    </a:schemeClr>
                  </a:solidFill>
                </a:endParaRPr>
              </a:p>
            </c:rich>
          </c:tx>
          <c:layout>
            <c:manualLayout>
              <c:xMode val="edge"/>
              <c:yMode val="edge"/>
              <c:x val="1.0578007600340106E-2"/>
              <c:y val="0.2060124990702295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bg1">
                      <a:lumMod val="50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5334688"/>
        <c:crosses val="autoZero"/>
        <c:crossBetween val="between"/>
      </c:valAx>
      <c:valAx>
        <c:axId val="677579608"/>
        <c:scaling>
          <c:orientation val="minMax"/>
        </c:scaling>
        <c:delete val="1"/>
        <c:axPos val="r"/>
        <c:numFmt formatCode="#,##0" sourceLinked="1"/>
        <c:majorTickMark val="out"/>
        <c:minorTickMark val="none"/>
        <c:tickLblPos val="nextTo"/>
        <c:crossAx val="677572720"/>
        <c:crosses val="max"/>
        <c:crossBetween val="between"/>
      </c:valAx>
      <c:dateAx>
        <c:axId val="677572720"/>
        <c:scaling>
          <c:orientation val="minMax"/>
        </c:scaling>
        <c:delete val="1"/>
        <c:axPos val="b"/>
        <c:numFmt formatCode="mmm\-yy" sourceLinked="1"/>
        <c:majorTickMark val="out"/>
        <c:minorTickMark val="none"/>
        <c:tickLblPos val="nextTo"/>
        <c:crossAx val="677579608"/>
        <c:crosses val="autoZero"/>
        <c:auto val="1"/>
        <c:lblOffset val="100"/>
        <c:baseTimeUnit val="months"/>
      </c:date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'Figure 14'!$B$45</c:f>
              <c:strCache>
                <c:ptCount val="1"/>
              </c:strCache>
            </c:strRef>
          </c:tx>
          <c:spPr>
            <a:noFill/>
            <a:ln>
              <a:noFill/>
            </a:ln>
            <a:effectLst/>
          </c:spPr>
          <c:cat>
            <c:numRef>
              <c:f>'Figure 14'!$C$44:$P$44</c:f>
              <c:numCache>
                <c:formatCode>mmm\-yy</c:formatCode>
                <c:ptCount val="14"/>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numCache>
            </c:numRef>
          </c:cat>
          <c:val>
            <c:numRef>
              <c:f>'Figure 14'!$C$45:$P$45</c:f>
              <c:numCache>
                <c:formatCode>#,##0</c:formatCode>
                <c:ptCount val="14"/>
                <c:pt idx="0">
                  <c:v>85.304847076207921</c:v>
                </c:pt>
                <c:pt idx="1">
                  <c:v>87.076962041346121</c:v>
                </c:pt>
                <c:pt idx="2">
                  <c:v>131.37248307637606</c:v>
                </c:pt>
                <c:pt idx="3">
                  <c:v>144.81613174885371</c:v>
                </c:pt>
                <c:pt idx="4">
                  <c:v>136.03010453902422</c:v>
                </c:pt>
                <c:pt idx="5">
                  <c:v>135.07716307315167</c:v>
                </c:pt>
                <c:pt idx="6">
                  <c:v>133.57789751232374</c:v>
                </c:pt>
                <c:pt idx="7">
                  <c:v>116.80085018678336</c:v>
                </c:pt>
                <c:pt idx="8">
                  <c:v>103.05219219041417</c:v>
                </c:pt>
                <c:pt idx="9">
                  <c:v>95.341682548325608</c:v>
                </c:pt>
                <c:pt idx="10">
                  <c:v>85.595238095238045</c:v>
                </c:pt>
                <c:pt idx="11">
                  <c:v>84.987556726687174</c:v>
                </c:pt>
                <c:pt idx="12">
                  <c:v>90.413871476227072</c:v>
                </c:pt>
                <c:pt idx="13">
                  <c:v>84.809738134206043</c:v>
                </c:pt>
              </c:numCache>
            </c:numRef>
          </c:val>
          <c:extLst>
            <c:ext xmlns:c16="http://schemas.microsoft.com/office/drawing/2014/chart" uri="{C3380CC4-5D6E-409C-BE32-E72D297353CC}">
              <c16:uniqueId val="{00000000-2C0F-4ACD-98B1-AC7AA0AEEE44}"/>
            </c:ext>
          </c:extLst>
        </c:ser>
        <c:ser>
          <c:idx val="3"/>
          <c:order val="1"/>
          <c:tx>
            <c:strRef>
              <c:f>'Figure 14'!$B$47</c:f>
              <c:strCache>
                <c:ptCount val="1"/>
                <c:pt idx="0">
                  <c:v>Range of caseload district averages</c:v>
                </c:pt>
              </c:strCache>
            </c:strRef>
          </c:tx>
          <c:spPr>
            <a:solidFill>
              <a:schemeClr val="accent1">
                <a:lumMod val="60000"/>
                <a:lumOff val="40000"/>
                <a:alpha val="25000"/>
              </a:schemeClr>
            </a:solidFill>
            <a:ln w="25400">
              <a:noFill/>
            </a:ln>
            <a:effectLst/>
          </c:spPr>
          <c:cat>
            <c:numRef>
              <c:f>'Figure 14'!$C$44:$P$44</c:f>
              <c:numCache>
                <c:formatCode>mmm\-yy</c:formatCode>
                <c:ptCount val="14"/>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numCache>
            </c:numRef>
          </c:cat>
          <c:val>
            <c:numRef>
              <c:f>'Figure 14'!$C$47:$P$47</c:f>
              <c:numCache>
                <c:formatCode>#,##0</c:formatCode>
                <c:ptCount val="14"/>
                <c:pt idx="0">
                  <c:v>70.643429624631835</c:v>
                </c:pt>
                <c:pt idx="1">
                  <c:v>70.276731455820794</c:v>
                </c:pt>
                <c:pt idx="2">
                  <c:v>205.79810305525388</c:v>
                </c:pt>
                <c:pt idx="3">
                  <c:v>278.77277868560981</c:v>
                </c:pt>
                <c:pt idx="4">
                  <c:v>151.9294084091712</c:v>
                </c:pt>
                <c:pt idx="5">
                  <c:v>143.11006100108915</c:v>
                </c:pt>
                <c:pt idx="6">
                  <c:v>119.13181595243782</c:v>
                </c:pt>
                <c:pt idx="7">
                  <c:v>134.00736124132595</c:v>
                </c:pt>
                <c:pt idx="8">
                  <c:v>143.00617196905955</c:v>
                </c:pt>
                <c:pt idx="9">
                  <c:v>150.11544985543043</c:v>
                </c:pt>
                <c:pt idx="10">
                  <c:v>120.72937521318082</c:v>
                </c:pt>
                <c:pt idx="11">
                  <c:v>77.683106851456941</c:v>
                </c:pt>
                <c:pt idx="12">
                  <c:v>73.261912379676843</c:v>
                </c:pt>
                <c:pt idx="13">
                  <c:v>66.745436355459532</c:v>
                </c:pt>
              </c:numCache>
            </c:numRef>
          </c:val>
          <c:extLst>
            <c:ext xmlns:c16="http://schemas.microsoft.com/office/drawing/2014/chart" uri="{C3380CC4-5D6E-409C-BE32-E72D297353CC}">
              <c16:uniqueId val="{00000003-2C0F-4ACD-98B1-AC7AA0AEEE44}"/>
            </c:ext>
          </c:extLst>
        </c:ser>
        <c:dLbls>
          <c:showLegendKey val="0"/>
          <c:showVal val="0"/>
          <c:showCatName val="0"/>
          <c:showSerName val="0"/>
          <c:showPercent val="0"/>
          <c:showBubbleSize val="0"/>
        </c:dLbls>
        <c:axId val="930635104"/>
        <c:axId val="930638384"/>
      </c:areaChart>
      <c:lineChart>
        <c:grouping val="standard"/>
        <c:varyColors val="0"/>
        <c:ser>
          <c:idx val="4"/>
          <c:order val="2"/>
          <c:tx>
            <c:strRef>
              <c:f>'Figure 14'!$B$48</c:f>
              <c:strCache>
                <c:ptCount val="1"/>
                <c:pt idx="0">
                  <c:v>National average</c:v>
                </c:pt>
              </c:strCache>
            </c:strRef>
          </c:tx>
          <c:spPr>
            <a:ln w="28575" cap="rnd">
              <a:solidFill>
                <a:schemeClr val="accent5"/>
              </a:solidFill>
              <a:round/>
            </a:ln>
            <a:effectLst/>
          </c:spPr>
          <c:marker>
            <c:symbol val="none"/>
          </c:marker>
          <c:dPt>
            <c:idx val="13"/>
            <c:marker>
              <c:symbol val="circle"/>
              <c:size val="5"/>
              <c:spPr>
                <a:solidFill>
                  <a:schemeClr val="accent5"/>
                </a:solidFill>
                <a:ln w="9525">
                  <a:solidFill>
                    <a:schemeClr val="accent5"/>
                  </a:solidFill>
                </a:ln>
                <a:effectLst/>
              </c:spPr>
            </c:marker>
            <c:bubble3D val="0"/>
            <c:extLst>
              <c:ext xmlns:c16="http://schemas.microsoft.com/office/drawing/2014/chart" uri="{C3380CC4-5D6E-409C-BE32-E72D297353CC}">
                <c16:uniqueId val="{00000005-2C0F-4ACD-98B1-AC7AA0AEEE44}"/>
              </c:ext>
            </c:extLst>
          </c:dPt>
          <c:dLbls>
            <c:dLbl>
              <c:idx val="0"/>
              <c:layout>
                <c:manualLayout>
                  <c:x val="-1.5149544019004717E-2"/>
                  <c:y val="1.7105874588347711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C0F-4ACD-98B1-AC7AA0AEEE44}"/>
                </c:ext>
              </c:extLst>
            </c:dLbl>
            <c:dLbl>
              <c:idx val="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2B-4CB4-A915-937CA338779F}"/>
                </c:ext>
              </c:extLst>
            </c:dLbl>
            <c:dLbl>
              <c:idx val="1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C0F-4ACD-98B1-AC7AA0AEEE4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70C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14'!$C$44:$P$44</c:f>
              <c:numCache>
                <c:formatCode>mmm\-yy</c:formatCode>
                <c:ptCount val="14"/>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numCache>
            </c:numRef>
          </c:cat>
          <c:val>
            <c:numRef>
              <c:f>'Figure 14'!$C$48:$P$48</c:f>
              <c:numCache>
                <c:formatCode>0</c:formatCode>
                <c:ptCount val="14"/>
                <c:pt idx="0">
                  <c:v>114.50564942014864</c:v>
                </c:pt>
                <c:pt idx="1">
                  <c:v>116.3574516817563</c:v>
                </c:pt>
                <c:pt idx="2">
                  <c:v>198.06289182985748</c:v>
                </c:pt>
                <c:pt idx="3">
                  <c:v>224.31350313688901</c:v>
                </c:pt>
                <c:pt idx="4">
                  <c:v>199.04893795727898</c:v>
                </c:pt>
                <c:pt idx="5">
                  <c:v>195.6812210512586</c:v>
                </c:pt>
                <c:pt idx="6">
                  <c:v>192.10764918194354</c:v>
                </c:pt>
                <c:pt idx="7">
                  <c:v>177.94069778112777</c:v>
                </c:pt>
                <c:pt idx="8">
                  <c:v>164.93742638288208</c:v>
                </c:pt>
                <c:pt idx="9">
                  <c:v>154.26246451487322</c:v>
                </c:pt>
                <c:pt idx="10">
                  <c:v>141.31359052044201</c:v>
                </c:pt>
                <c:pt idx="11">
                  <c:v>131.5360979817639</c:v>
                </c:pt>
                <c:pt idx="12">
                  <c:v>129.1096684891688</c:v>
                </c:pt>
                <c:pt idx="13">
                  <c:v>117.32673316436119</c:v>
                </c:pt>
              </c:numCache>
            </c:numRef>
          </c:val>
          <c:smooth val="0"/>
          <c:extLst>
            <c:ext xmlns:c16="http://schemas.microsoft.com/office/drawing/2014/chart" uri="{C3380CC4-5D6E-409C-BE32-E72D297353CC}">
              <c16:uniqueId val="{00000004-2C0F-4ACD-98B1-AC7AA0AEEE44}"/>
            </c:ext>
          </c:extLst>
        </c:ser>
        <c:dLbls>
          <c:showLegendKey val="0"/>
          <c:showVal val="0"/>
          <c:showCatName val="0"/>
          <c:showSerName val="0"/>
          <c:showPercent val="0"/>
          <c:showBubbleSize val="0"/>
        </c:dLbls>
        <c:marker val="1"/>
        <c:smooth val="0"/>
        <c:axId val="930635104"/>
        <c:axId val="930638384"/>
        <c:extLst/>
      </c:lineChart>
      <c:lineChart>
        <c:grouping val="standard"/>
        <c:varyColors val="0"/>
        <c:ser>
          <c:idx val="5"/>
          <c:order val="3"/>
          <c:tx>
            <c:strRef>
              <c:f>'Figure 14'!$B$49</c:f>
              <c:strCache>
                <c:ptCount val="1"/>
                <c:pt idx="0">
                  <c:v>Work coach supply</c:v>
                </c:pt>
              </c:strCache>
            </c:strRef>
          </c:tx>
          <c:spPr>
            <a:ln w="28575" cap="rnd">
              <a:solidFill>
                <a:sysClr val="windowText" lastClr="000000"/>
              </a:solidFill>
              <a:prstDash val="sysDot"/>
              <a:round/>
            </a:ln>
            <a:effectLst/>
          </c:spPr>
          <c:marker>
            <c:symbol val="none"/>
          </c:marker>
          <c:dPt>
            <c:idx val="13"/>
            <c:marker>
              <c:symbol val="circle"/>
              <c:size val="5"/>
              <c:spPr>
                <a:solidFill>
                  <a:schemeClr val="tx1"/>
                </a:solidFill>
                <a:ln w="9525">
                  <a:noFill/>
                </a:ln>
                <a:effectLst/>
              </c:spPr>
            </c:marker>
            <c:bubble3D val="0"/>
            <c:extLst>
              <c:ext xmlns:c16="http://schemas.microsoft.com/office/drawing/2014/chart" uri="{C3380CC4-5D6E-409C-BE32-E72D297353CC}">
                <c16:uniqueId val="{00000024-2C0F-4ACD-98B1-AC7AA0AEEE44}"/>
              </c:ext>
            </c:extLst>
          </c:dPt>
          <c:dLbls>
            <c:dLbl>
              <c:idx val="13"/>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2C0F-4ACD-98B1-AC7AA0AEEE4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14'!$C$44:$P$44</c:f>
              <c:numCache>
                <c:formatCode>mmm\-yy</c:formatCode>
                <c:ptCount val="14"/>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numCache>
            </c:numRef>
          </c:cat>
          <c:val>
            <c:numRef>
              <c:f>'Figure 14'!$C$49:$P$49</c:f>
              <c:numCache>
                <c:formatCode>_-* #,##0_-;\-* #,##0_-;_-* "-"??_-;_-@_-</c:formatCode>
                <c:ptCount val="14"/>
                <c:pt idx="0">
                  <c:v>9309.6280000000024</c:v>
                </c:pt>
                <c:pt idx="1">
                  <c:v>9276.8790000000045</c:v>
                </c:pt>
                <c:pt idx="2">
                  <c:v>9083.0240000000067</c:v>
                </c:pt>
                <c:pt idx="3">
                  <c:v>10335.080000000002</c:v>
                </c:pt>
                <c:pt idx="4">
                  <c:v>11234.388000000001</c:v>
                </c:pt>
                <c:pt idx="5">
                  <c:v>11654.220000000007</c:v>
                </c:pt>
                <c:pt idx="6">
                  <c:v>12032.790000000005</c:v>
                </c:pt>
                <c:pt idx="7">
                  <c:v>12749.27000000001</c:v>
                </c:pt>
                <c:pt idx="8">
                  <c:v>13397.020000000002</c:v>
                </c:pt>
                <c:pt idx="9">
                  <c:v>14590.620000000003</c:v>
                </c:pt>
                <c:pt idx="10">
                  <c:v>15958.550000000003</c:v>
                </c:pt>
                <c:pt idx="11">
                  <c:v>16832.519999999997</c:v>
                </c:pt>
                <c:pt idx="12">
                  <c:v>18061.25</c:v>
                </c:pt>
                <c:pt idx="13">
                  <c:v>20161.09999999998</c:v>
                </c:pt>
              </c:numCache>
            </c:numRef>
          </c:val>
          <c:smooth val="0"/>
          <c:extLst>
            <c:ext xmlns:c16="http://schemas.microsoft.com/office/drawing/2014/chart" uri="{C3380CC4-5D6E-409C-BE32-E72D297353CC}">
              <c16:uniqueId val="{00000020-2C0F-4ACD-98B1-AC7AA0AEEE44}"/>
            </c:ext>
          </c:extLst>
        </c:ser>
        <c:dLbls>
          <c:showLegendKey val="0"/>
          <c:showVal val="0"/>
          <c:showCatName val="0"/>
          <c:showSerName val="0"/>
          <c:showPercent val="0"/>
          <c:showBubbleSize val="0"/>
        </c:dLbls>
        <c:marker val="1"/>
        <c:smooth val="0"/>
        <c:axId val="950714528"/>
        <c:axId val="1060144888"/>
      </c:lineChart>
      <c:dateAx>
        <c:axId val="93063510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0638384"/>
        <c:crosses val="autoZero"/>
        <c:auto val="1"/>
        <c:lblOffset val="100"/>
        <c:baseTimeUnit val="months"/>
      </c:dateAx>
      <c:valAx>
        <c:axId val="930638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Average work coach caseload in jobcentre districts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0635104"/>
        <c:crosses val="autoZero"/>
        <c:crossBetween val="between"/>
      </c:valAx>
      <c:valAx>
        <c:axId val="1060144888"/>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National UC work coach supply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0714528"/>
        <c:crosses val="max"/>
        <c:crossBetween val="between"/>
      </c:valAx>
      <c:dateAx>
        <c:axId val="950714528"/>
        <c:scaling>
          <c:orientation val="minMax"/>
        </c:scaling>
        <c:delete val="1"/>
        <c:axPos val="b"/>
        <c:numFmt formatCode="mmm\-yy" sourceLinked="1"/>
        <c:majorTickMark val="out"/>
        <c:minorTickMark val="none"/>
        <c:tickLblPos val="nextTo"/>
        <c:crossAx val="1060144888"/>
        <c:crosses val="autoZero"/>
        <c:auto val="1"/>
        <c:lblOffset val="100"/>
        <c:baseTimeUnit val="months"/>
      </c:date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92391</xdr:colOff>
      <xdr:row>19</xdr:row>
      <xdr:rowOff>37146</xdr:rowOff>
    </xdr:from>
    <xdr:to>
      <xdr:col>13</xdr:col>
      <xdr:colOff>586740</xdr:colOff>
      <xdr:row>41</xdr:row>
      <xdr:rowOff>57150</xdr:rowOff>
    </xdr:to>
    <xdr:graphicFrame macro="">
      <xdr:nvGraphicFramePr>
        <xdr:cNvPr id="3" name="Chart 2">
          <a:extLst>
            <a:ext uri="{FF2B5EF4-FFF2-40B4-BE49-F238E27FC236}">
              <a16:creationId xmlns:a16="http://schemas.microsoft.com/office/drawing/2014/main" id="{55F7E64B-3CE8-47D9-B59F-FD556AE2BA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64937</xdr:colOff>
      <xdr:row>31</xdr:row>
      <xdr:rowOff>75197</xdr:rowOff>
    </xdr:from>
    <xdr:to>
      <xdr:col>13</xdr:col>
      <xdr:colOff>568158</xdr:colOff>
      <xdr:row>31</xdr:row>
      <xdr:rowOff>75197</xdr:rowOff>
    </xdr:to>
    <xdr:cxnSp macro="">
      <xdr:nvCxnSpPr>
        <xdr:cNvPr id="5" name="Straight Connector 4">
          <a:extLst>
            <a:ext uri="{FF2B5EF4-FFF2-40B4-BE49-F238E27FC236}">
              <a16:creationId xmlns:a16="http://schemas.microsoft.com/office/drawing/2014/main" id="{D6A0A96A-28C5-4606-B638-CE89706B6D18}"/>
            </a:ext>
          </a:extLst>
        </xdr:cNvPr>
        <xdr:cNvCxnSpPr/>
      </xdr:nvCxnSpPr>
      <xdr:spPr>
        <a:xfrm>
          <a:off x="3691121" y="5781842"/>
          <a:ext cx="6602563" cy="0"/>
        </a:xfrm>
        <a:prstGeom prst="line">
          <a:avLst/>
        </a:prstGeom>
        <a:ln w="12700">
          <a:solidFill>
            <a:schemeClr val="accent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546903</xdr:colOff>
      <xdr:row>30</xdr:row>
      <xdr:rowOff>118878</xdr:rowOff>
    </xdr:from>
    <xdr:to>
      <xdr:col>15</xdr:col>
      <xdr:colOff>235853</xdr:colOff>
      <xdr:row>33</xdr:row>
      <xdr:rowOff>150395</xdr:rowOff>
    </xdr:to>
    <xdr:sp macro="" textlink="">
      <xdr:nvSpPr>
        <xdr:cNvPr id="8" name="TextBox 7">
          <a:extLst>
            <a:ext uri="{FF2B5EF4-FFF2-40B4-BE49-F238E27FC236}">
              <a16:creationId xmlns:a16="http://schemas.microsoft.com/office/drawing/2014/main" id="{3EABC6AA-19CD-420F-8582-92E5F5606115}"/>
            </a:ext>
          </a:extLst>
        </xdr:cNvPr>
        <xdr:cNvSpPr txBox="1"/>
      </xdr:nvSpPr>
      <xdr:spPr>
        <a:xfrm>
          <a:off x="10272429" y="5641707"/>
          <a:ext cx="908819" cy="5829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solidFill>
                <a:schemeClr val="accent1"/>
              </a:solidFill>
            </a:rPr>
            <a:t>DWP target (125)</a:t>
          </a:r>
        </a:p>
      </xdr:txBody>
    </xdr:sp>
    <xdr:clientData/>
  </xdr:twoCellAnchor>
  <xdr:twoCellAnchor>
    <xdr:from>
      <xdr:col>1</xdr:col>
      <xdr:colOff>350778</xdr:colOff>
      <xdr:row>53</xdr:row>
      <xdr:rowOff>31408</xdr:rowOff>
    </xdr:from>
    <xdr:to>
      <xdr:col>13</xdr:col>
      <xdr:colOff>432487</xdr:colOff>
      <xdr:row>81</xdr:row>
      <xdr:rowOff>38615</xdr:rowOff>
    </xdr:to>
    <xdr:graphicFrame macro="">
      <xdr:nvGraphicFramePr>
        <xdr:cNvPr id="4" name="Chart 3">
          <a:extLst>
            <a:ext uri="{FF2B5EF4-FFF2-40B4-BE49-F238E27FC236}">
              <a16:creationId xmlns:a16="http://schemas.microsoft.com/office/drawing/2014/main" id="{90766449-54FC-4D82-9D92-B300EB4276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ATE.PERRY1@DWP.GSI.GOV.U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FE451-6477-4D56-BC0B-08E404332E4D}">
  <sheetPr>
    <tabColor rgb="FFFFC000"/>
  </sheetPr>
  <dimension ref="B1:H36"/>
  <sheetViews>
    <sheetView workbookViewId="0">
      <selection activeCell="C2" sqref="C2"/>
    </sheetView>
  </sheetViews>
  <sheetFormatPr defaultRowHeight="15.4" x14ac:dyDescent="0.45"/>
  <cols>
    <col min="2" max="2" width="20.19921875" style="92" customWidth="1"/>
    <col min="3" max="3" width="55.46484375" style="92" customWidth="1"/>
    <col min="4" max="4" width="13.19921875" customWidth="1"/>
  </cols>
  <sheetData>
    <row r="1" spans="2:8" s="99" customFormat="1" ht="11.65" x14ac:dyDescent="0.35">
      <c r="B1" s="96" t="s">
        <v>0</v>
      </c>
      <c r="C1" s="104" t="s">
        <v>1</v>
      </c>
      <c r="D1" s="97"/>
      <c r="E1" s="97"/>
      <c r="F1" s="97"/>
      <c r="G1" s="97"/>
      <c r="H1" s="97"/>
    </row>
    <row r="2" spans="2:8" s="99" customFormat="1" ht="11.65" x14ac:dyDescent="0.35">
      <c r="B2" s="100" t="s">
        <v>2</v>
      </c>
      <c r="C2" s="144">
        <v>44347</v>
      </c>
      <c r="D2" s="97"/>
      <c r="E2" s="97"/>
      <c r="F2" s="97"/>
      <c r="G2" s="97"/>
      <c r="H2" s="97"/>
    </row>
    <row r="3" spans="2:8" s="98" customFormat="1" ht="14.25" x14ac:dyDescent="0.45">
      <c r="B3" s="100" t="s">
        <v>3</v>
      </c>
      <c r="C3" s="103" t="s">
        <v>4</v>
      </c>
      <c r="D3" s="97"/>
      <c r="E3" s="97"/>
      <c r="F3" s="97"/>
      <c r="G3" s="97"/>
      <c r="H3" s="97"/>
    </row>
    <row r="4" spans="2:8" s="95" customFormat="1" ht="14.25" x14ac:dyDescent="0.45">
      <c r="B4" s="105" t="s">
        <v>5</v>
      </c>
      <c r="C4" s="105" t="s">
        <v>168</v>
      </c>
      <c r="D4" s="105" t="s">
        <v>2</v>
      </c>
      <c r="E4" s="102"/>
      <c r="F4" s="102"/>
      <c r="G4" s="102"/>
      <c r="H4" s="94"/>
    </row>
    <row r="5" spans="2:8" s="95" customFormat="1" ht="14.25" x14ac:dyDescent="0.45">
      <c r="B5" s="101" t="s">
        <v>6</v>
      </c>
      <c r="C5" s="120" t="s">
        <v>7</v>
      </c>
      <c r="D5" s="108">
        <v>44347</v>
      </c>
      <c r="E5" s="102"/>
      <c r="F5" s="102"/>
      <c r="G5" s="102"/>
      <c r="H5" s="94"/>
    </row>
    <row r="6" spans="2:8" s="95" customFormat="1" ht="14.25" x14ac:dyDescent="0.45">
      <c r="B6" s="101" t="s">
        <v>8</v>
      </c>
      <c r="C6" s="120" t="s">
        <v>9</v>
      </c>
      <c r="D6" s="108">
        <v>44347</v>
      </c>
      <c r="E6" s="102"/>
      <c r="F6" s="102"/>
      <c r="G6" s="102"/>
      <c r="H6" s="94"/>
    </row>
    <row r="7" spans="2:8" s="95" customFormat="1" ht="31.5" x14ac:dyDescent="0.45">
      <c r="B7" s="101" t="s">
        <v>11</v>
      </c>
      <c r="C7" s="120" t="s">
        <v>162</v>
      </c>
      <c r="D7" s="108">
        <v>44347</v>
      </c>
      <c r="E7" s="102"/>
      <c r="F7" s="102"/>
      <c r="G7" s="102"/>
      <c r="H7" s="94"/>
    </row>
    <row r="8" spans="2:8" s="95" customFormat="1" ht="25.15" customHeight="1" x14ac:dyDescent="0.45">
      <c r="B8" s="129" t="s">
        <v>10</v>
      </c>
      <c r="C8" s="131" t="s">
        <v>160</v>
      </c>
      <c r="D8" s="130">
        <v>44347</v>
      </c>
      <c r="E8" s="102"/>
      <c r="F8" s="102"/>
      <c r="G8" s="102"/>
      <c r="H8" s="94"/>
    </row>
    <row r="9" spans="2:8" s="95" customFormat="1" ht="14.25" x14ac:dyDescent="0.45">
      <c r="C9" s="93"/>
      <c r="D9" s="94"/>
      <c r="E9" s="94"/>
      <c r="F9" s="94"/>
      <c r="G9" s="94"/>
      <c r="H9" s="94"/>
    </row>
    <row r="10" spans="2:8" s="23" customFormat="1" ht="42.6" customHeight="1" x14ac:dyDescent="0.45">
      <c r="B10" s="132" t="s">
        <v>163</v>
      </c>
      <c r="C10" s="133" t="s">
        <v>167</v>
      </c>
      <c r="D10" s="135">
        <v>44347</v>
      </c>
      <c r="E10" s="124"/>
      <c r="F10" s="124"/>
      <c r="G10" s="124"/>
      <c r="H10" s="124"/>
    </row>
    <row r="11" spans="2:8" s="23" customFormat="1" ht="14.25" x14ac:dyDescent="0.45">
      <c r="B11" s="123"/>
      <c r="C11" s="123"/>
      <c r="D11" s="124"/>
      <c r="E11" s="124"/>
      <c r="F11" s="124"/>
      <c r="G11" s="124"/>
      <c r="H11" s="124"/>
    </row>
    <row r="12" spans="2:8" s="23" customFormat="1" ht="20.65" customHeight="1" x14ac:dyDescent="0.45">
      <c r="B12" s="136" t="s">
        <v>164</v>
      </c>
      <c r="C12" s="136" t="s">
        <v>165</v>
      </c>
    </row>
    <row r="13" spans="2:8" s="23" customFormat="1" x14ac:dyDescent="0.45">
      <c r="B13" s="125"/>
      <c r="C13" s="125"/>
    </row>
    <row r="14" spans="2:8" s="23" customFormat="1" x14ac:dyDescent="0.45">
      <c r="B14" s="125"/>
      <c r="C14" s="125"/>
    </row>
    <row r="15" spans="2:8" s="23" customFormat="1" x14ac:dyDescent="0.45">
      <c r="B15" s="125"/>
      <c r="C15" s="125"/>
    </row>
    <row r="16" spans="2:8" s="23" customFormat="1" x14ac:dyDescent="0.45">
      <c r="B16" s="125"/>
      <c r="C16" s="125"/>
    </row>
    <row r="17" spans="2:3" s="23" customFormat="1" x14ac:dyDescent="0.45">
      <c r="B17" s="125"/>
      <c r="C17" s="125"/>
    </row>
    <row r="18" spans="2:3" s="23" customFormat="1" x14ac:dyDescent="0.45">
      <c r="B18" s="125"/>
      <c r="C18" s="125"/>
    </row>
    <row r="19" spans="2:3" s="23" customFormat="1" x14ac:dyDescent="0.45">
      <c r="B19" s="125"/>
      <c r="C19" s="125"/>
    </row>
    <row r="20" spans="2:3" s="23" customFormat="1" x14ac:dyDescent="0.45">
      <c r="B20" s="125"/>
      <c r="C20" s="125"/>
    </row>
    <row r="21" spans="2:3" s="23" customFormat="1" x14ac:dyDescent="0.45">
      <c r="B21" s="125"/>
      <c r="C21" s="125"/>
    </row>
    <row r="22" spans="2:3" s="23" customFormat="1" x14ac:dyDescent="0.45">
      <c r="B22" s="125"/>
      <c r="C22" s="125"/>
    </row>
    <row r="23" spans="2:3" s="23" customFormat="1" x14ac:dyDescent="0.45">
      <c r="B23" s="125"/>
      <c r="C23" s="125"/>
    </row>
    <row r="24" spans="2:3" s="23" customFormat="1" x14ac:dyDescent="0.45">
      <c r="B24" s="125"/>
      <c r="C24" s="125"/>
    </row>
    <row r="25" spans="2:3" s="23" customFormat="1" x14ac:dyDescent="0.45">
      <c r="B25" s="125"/>
      <c r="C25" s="125"/>
    </row>
    <row r="26" spans="2:3" s="23" customFormat="1" x14ac:dyDescent="0.45">
      <c r="B26" s="125"/>
      <c r="C26" s="125"/>
    </row>
    <row r="27" spans="2:3" s="23" customFormat="1" x14ac:dyDescent="0.45">
      <c r="B27" s="125"/>
      <c r="C27" s="125"/>
    </row>
    <row r="28" spans="2:3" s="23" customFormat="1" x14ac:dyDescent="0.45">
      <c r="B28" s="125"/>
      <c r="C28" s="125"/>
    </row>
    <row r="29" spans="2:3" s="23" customFormat="1" x14ac:dyDescent="0.45">
      <c r="B29" s="125"/>
      <c r="C29" s="125"/>
    </row>
    <row r="30" spans="2:3" s="23" customFormat="1" x14ac:dyDescent="0.45">
      <c r="B30" s="125"/>
      <c r="C30" s="125"/>
    </row>
    <row r="31" spans="2:3" s="122" customFormat="1" x14ac:dyDescent="0.45">
      <c r="B31" s="121"/>
      <c r="C31" s="121"/>
    </row>
    <row r="32" spans="2:3" s="122" customFormat="1" x14ac:dyDescent="0.45">
      <c r="B32" s="121"/>
      <c r="C32" s="121"/>
    </row>
    <row r="33" spans="2:3" s="122" customFormat="1" x14ac:dyDescent="0.45">
      <c r="B33" s="121"/>
      <c r="C33" s="121"/>
    </row>
    <row r="34" spans="2:3" s="122" customFormat="1" x14ac:dyDescent="0.45">
      <c r="B34" s="121"/>
      <c r="C34" s="121"/>
    </row>
    <row r="35" spans="2:3" s="122" customFormat="1" x14ac:dyDescent="0.45">
      <c r="B35" s="121"/>
      <c r="C35" s="121"/>
    </row>
    <row r="36" spans="2:3" s="122" customFormat="1" x14ac:dyDescent="0.45">
      <c r="B36" s="121"/>
      <c r="C36" s="12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K25" sqref="K25"/>
    </sheetView>
  </sheetViews>
  <sheetFormatPr defaultRowHeight="14.25" x14ac:dyDescent="0.45"/>
  <sheetData/>
  <pageMargins left="0.7" right="0.7" top="0.75" bottom="0.75" header="0.3" footer="0.3"/>
  <pageSetup paperSize="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81"/>
  <sheetViews>
    <sheetView topLeftCell="D12" workbookViewId="0">
      <selection activeCell="S46" sqref="S46"/>
    </sheetView>
  </sheetViews>
  <sheetFormatPr defaultRowHeight="14.25" x14ac:dyDescent="0.45"/>
  <cols>
    <col min="1" max="1" width="53.19921875" customWidth="1"/>
    <col min="2" max="3" width="7" bestFit="1" customWidth="1"/>
    <col min="4" max="4" width="6.6640625" bestFit="1" customWidth="1"/>
    <col min="5" max="5" width="7.19921875" bestFit="1" customWidth="1"/>
    <col min="6" max="6" width="6.73046875" bestFit="1" customWidth="1"/>
    <col min="7" max="7" width="6.19921875" bestFit="1" customWidth="1"/>
    <col min="8" max="9" width="7.19921875" bestFit="1" customWidth="1"/>
    <col min="10" max="10" width="6.53125" bestFit="1" customWidth="1"/>
    <col min="11" max="12" width="7" bestFit="1" customWidth="1"/>
    <col min="13" max="13" width="6.73046875" bestFit="1" customWidth="1"/>
    <col min="14" max="15" width="7" bestFit="1" customWidth="1"/>
    <col min="16" max="16" width="9.73046875" bestFit="1" customWidth="1"/>
    <col min="17" max="17" width="9.73046875" customWidth="1"/>
    <col min="19" max="19" width="7.53125" bestFit="1" customWidth="1"/>
    <col min="20" max="20" width="4" bestFit="1" customWidth="1"/>
  </cols>
  <sheetData>
    <row r="1" spans="1:21" ht="18" x14ac:dyDescent="0.55000000000000004">
      <c r="A1" s="7" t="s">
        <v>123</v>
      </c>
    </row>
    <row r="3" spans="1:21" x14ac:dyDescent="0.45">
      <c r="A3" s="43" t="s">
        <v>49</v>
      </c>
      <c r="B3" s="22">
        <v>43862</v>
      </c>
      <c r="C3" s="22">
        <v>43891</v>
      </c>
      <c r="D3" s="22">
        <v>43922</v>
      </c>
      <c r="E3" s="22">
        <v>43952</v>
      </c>
      <c r="F3" s="22">
        <v>43983</v>
      </c>
      <c r="G3" s="22">
        <v>44013</v>
      </c>
      <c r="H3" s="22">
        <v>44044</v>
      </c>
      <c r="I3" s="22">
        <v>44075</v>
      </c>
      <c r="J3" s="22">
        <v>44105</v>
      </c>
      <c r="K3" s="22">
        <v>44136</v>
      </c>
      <c r="L3" s="22">
        <v>44166</v>
      </c>
      <c r="M3" s="22">
        <v>44197</v>
      </c>
      <c r="N3" s="22">
        <v>44228</v>
      </c>
      <c r="O3" s="22">
        <v>44256</v>
      </c>
      <c r="P3" s="43" t="s">
        <v>124</v>
      </c>
      <c r="Q3" s="43"/>
      <c r="R3" s="3"/>
      <c r="S3" s="3"/>
      <c r="T3" s="3"/>
      <c r="U3" s="3"/>
    </row>
    <row r="4" spans="1:21" x14ac:dyDescent="0.45">
      <c r="A4" s="3" t="s">
        <v>51</v>
      </c>
      <c r="B4" s="115">
        <f>SUMIFS(Calculations!AL$4:AL$40,Calculations!$AK$4:$AK$40,'IWS claimants per UC WC'!$A4)</f>
        <v>139.1808615151503</v>
      </c>
      <c r="C4" s="5">
        <f>SUMIFS(Calculations!AM$4:AM$40,Calculations!$AK$4:$AK$40,'IWS claimants per UC WC'!$A4)</f>
        <v>157.31317144307633</v>
      </c>
      <c r="D4" s="5">
        <f>SUMIFS(Calculations!AN$4:AN$40,Calculations!$AK$4:$AK$40,'IWS claimants per UC WC'!$A4)</f>
        <v>207.12443373746339</v>
      </c>
      <c r="E4" s="5">
        <f>SUMIFS(Calculations!AO$4:AO$40,Calculations!$AK$4:$AK$40,'IWS claimants per UC WC'!$A4)</f>
        <v>216.34953789807994</v>
      </c>
      <c r="F4" s="5">
        <f>SUMIFS(Calculations!AP$4:AP$40,Calculations!$AK$4:$AK$40,'IWS claimants per UC WC'!$A4)</f>
        <v>200.651554012075</v>
      </c>
      <c r="G4" s="5">
        <f>SUMIFS(Calculations!AQ$4:AQ$40,Calculations!$AK$4:$AK$40,'IWS claimants per UC WC'!$A4)</f>
        <v>191.83724351143115</v>
      </c>
      <c r="H4" s="5">
        <f>SUMIFS(Calculations!AR$4:AR$40,Calculations!$AK$4:$AK$40,'IWS claimants per UC WC'!$A4)</f>
        <v>194.64169949633444</v>
      </c>
      <c r="I4" s="5">
        <f>SUMIFS(Calculations!AS$4:AS$40,Calculations!$AK$4:$AK$40,'IWS claimants per UC WC'!$A4)</f>
        <v>191.21320468237235</v>
      </c>
      <c r="J4" s="5">
        <f>SUMIFS(Calculations!AT$4:AT$40,Calculations!$AK$4:$AK$40,'IWS claimants per UC WC'!$A4)</f>
        <v>198.55079794633133</v>
      </c>
      <c r="K4" s="5">
        <f>SUMIFS(Calculations!AU$4:AU$40,Calculations!$AK$4:$AK$40,'IWS claimants per UC WC'!$A4)</f>
        <v>206.97819964535284</v>
      </c>
      <c r="L4" s="5">
        <f>SUMIFS(Calculations!AV$4:AV$40,Calculations!$AK$4:$AK$40,'IWS claimants per UC WC'!$A4)</f>
        <v>206.32461330841886</v>
      </c>
      <c r="M4" s="5">
        <f>SUMIFS(Calculations!AW$4:AW$40,Calculations!$AK$4:$AK$40,'IWS claimants per UC WC'!$A4)</f>
        <v>152.66303187877131</v>
      </c>
      <c r="N4" s="5">
        <f>SUMIFS(Calculations!AX$4:AX$40,Calculations!$AK$4:$AK$40,'IWS claimants per UC WC'!$A4)</f>
        <v>148.87552681296324</v>
      </c>
      <c r="O4" s="5">
        <f>SUMIFS(Calculations!AY$4:AY$40,Calculations!$AK$4:$AK$40,'IWS claimants per UC WC'!$A4)</f>
        <v>151.55517448966557</v>
      </c>
      <c r="P4" s="5">
        <f>AVERAGE(B4:O4)</f>
        <v>183.08993216982046</v>
      </c>
      <c r="Q4" s="5"/>
      <c r="R4" s="5"/>
      <c r="S4" s="3" t="s">
        <v>125</v>
      </c>
      <c r="T4" s="5">
        <f>MAX(P4:P40)</f>
        <v>205.91721427168798</v>
      </c>
      <c r="U4" s="3"/>
    </row>
    <row r="5" spans="1:21" x14ac:dyDescent="0.45">
      <c r="A5" s="3" t="s">
        <v>53</v>
      </c>
      <c r="B5" s="5">
        <f>SUMIFS(Calculations!AL$4:AL$40,Calculations!$AK$4:$AK$40,'IWS claimants per UC WC'!$A5)</f>
        <v>119.04833002373938</v>
      </c>
      <c r="C5" s="5">
        <f>SUMIFS(Calculations!AM$4:AM$40,Calculations!$AK$4:$AK$40,'IWS claimants per UC WC'!$A5)</f>
        <v>122.42672119972721</v>
      </c>
      <c r="D5" s="5">
        <f>SUMIFS(Calculations!AN$4:AN$40,Calculations!$AK$4:$AK$40,'IWS claimants per UC WC'!$A5)</f>
        <v>179.80590073502427</v>
      </c>
      <c r="E5" s="5">
        <f>SUMIFS(Calculations!AO$4:AO$40,Calculations!$AK$4:$AK$40,'IWS claimants per UC WC'!$A5)</f>
        <v>209.85275855951741</v>
      </c>
      <c r="F5" s="5">
        <f>SUMIFS(Calculations!AP$4:AP$40,Calculations!$AK$4:$AK$40,'IWS claimants per UC WC'!$A5)</f>
        <v>181.23604011687206</v>
      </c>
      <c r="G5" s="5">
        <f>SUMIFS(Calculations!AQ$4:AQ$40,Calculations!$AK$4:$AK$40,'IWS claimants per UC WC'!$A5)</f>
        <v>188.24773317099735</v>
      </c>
      <c r="H5" s="5">
        <f>SUMIFS(Calculations!AR$4:AR$40,Calculations!$AK$4:$AK$40,'IWS claimants per UC WC'!$A5)</f>
        <v>191.77800616649526</v>
      </c>
      <c r="I5" s="5">
        <f>SUMIFS(Calculations!AS$4:AS$40,Calculations!$AK$4:$AK$40,'IWS claimants per UC WC'!$A5)</f>
        <v>172.78846153846155</v>
      </c>
      <c r="J5" s="5">
        <f>SUMIFS(Calculations!AT$4:AT$40,Calculations!$AK$4:$AK$40,'IWS claimants per UC WC'!$A5)</f>
        <v>167.67889010419671</v>
      </c>
      <c r="K5" s="5">
        <f>SUMIFS(Calculations!AU$4:AU$40,Calculations!$AK$4:$AK$40,'IWS claimants per UC WC'!$A5)</f>
        <v>173.11246271711798</v>
      </c>
      <c r="L5" s="5">
        <f>SUMIFS(Calculations!AV$4:AV$40,Calculations!$AK$4:$AK$40,'IWS claimants per UC WC'!$A5)</f>
        <v>167.19839066130211</v>
      </c>
      <c r="M5" s="5">
        <f>SUMIFS(Calculations!AW$4:AW$40,Calculations!$AK$4:$AK$40,'IWS claimants per UC WC'!$A5)</f>
        <v>161.63603703191916</v>
      </c>
      <c r="N5" s="5">
        <f>SUMIFS(Calculations!AX$4:AX$40,Calculations!$AK$4:$AK$40,'IWS claimants per UC WC'!$A5)</f>
        <v>159.66421716049052</v>
      </c>
      <c r="O5" s="5">
        <f>SUMIFS(Calculations!AY$4:AY$40,Calculations!$AK$4:$AK$40,'IWS claimants per UC WC'!$A5)</f>
        <v>138.48168711381749</v>
      </c>
      <c r="P5" s="5">
        <f t="shared" ref="P5:P40" si="0">AVERAGE(B5:O5)</f>
        <v>166.63968830711988</v>
      </c>
      <c r="Q5" s="5"/>
      <c r="R5" s="5"/>
      <c r="S5" s="3" t="s">
        <v>126</v>
      </c>
      <c r="T5" s="5">
        <f>MIN(P4:P40)</f>
        <v>117.96732582536769</v>
      </c>
      <c r="U5" s="3"/>
    </row>
    <row r="6" spans="1:21" x14ac:dyDescent="0.45">
      <c r="A6" s="3" t="s">
        <v>54</v>
      </c>
      <c r="B6" s="5">
        <f>SUMIFS(Calculations!AL$4:AL$40,Calculations!$AK$4:$AK$40,'IWS claimants per UC WC'!$A6)</f>
        <v>98.032039709803442</v>
      </c>
      <c r="C6" s="5">
        <f>SUMIFS(Calculations!AM$4:AM$40,Calculations!$AK$4:$AK$40,'IWS claimants per UC WC'!$A6)</f>
        <v>101.36801043630241</v>
      </c>
      <c r="D6" s="5">
        <f>SUMIFS(Calculations!AN$4:AN$40,Calculations!$AK$4:$AK$40,'IWS claimants per UC WC'!$A6)</f>
        <v>177.27586846230332</v>
      </c>
      <c r="E6" s="5">
        <f>SUMIFS(Calculations!AO$4:AO$40,Calculations!$AK$4:$AK$40,'IWS claimants per UC WC'!$A6)</f>
        <v>187.33566228432753</v>
      </c>
      <c r="F6" s="5">
        <f>SUMIFS(Calculations!AP$4:AP$40,Calculations!$AK$4:$AK$40,'IWS claimants per UC WC'!$A6)</f>
        <v>177.9365942126478</v>
      </c>
      <c r="G6" s="5">
        <f>SUMIFS(Calculations!AQ$4:AQ$40,Calculations!$AK$4:$AK$40,'IWS claimants per UC WC'!$A6)</f>
        <v>198.64519352279061</v>
      </c>
      <c r="H6" s="5">
        <f>SUMIFS(Calculations!AR$4:AR$40,Calculations!$AK$4:$AK$40,'IWS claimants per UC WC'!$A6)</f>
        <v>200.09377014592965</v>
      </c>
      <c r="I6" s="5">
        <f>SUMIFS(Calculations!AS$4:AS$40,Calculations!$AK$4:$AK$40,'IWS claimants per UC WC'!$A6)</f>
        <v>195.29818192464182</v>
      </c>
      <c r="J6" s="5">
        <f>SUMIFS(Calculations!AT$4:AT$40,Calculations!$AK$4:$AK$40,'IWS claimants per UC WC'!$A6)</f>
        <v>183.62840774966151</v>
      </c>
      <c r="K6" s="5">
        <f>SUMIFS(Calculations!AU$4:AU$40,Calculations!$AK$4:$AK$40,'IWS claimants per UC WC'!$A6)</f>
        <v>174.36868350177321</v>
      </c>
      <c r="L6" s="5">
        <f>SUMIFS(Calculations!AV$4:AV$40,Calculations!$AK$4:$AK$40,'IWS claimants per UC WC'!$A6)</f>
        <v>179.90961380443707</v>
      </c>
      <c r="M6" s="5">
        <f>SUMIFS(Calculations!AW$4:AW$40,Calculations!$AK$4:$AK$40,'IWS claimants per UC WC'!$A6)</f>
        <v>154.66419705571062</v>
      </c>
      <c r="N6" s="5">
        <f>SUMIFS(Calculations!AX$4:AX$40,Calculations!$AK$4:$AK$40,'IWS claimants per UC WC'!$A6)</f>
        <v>141.36750020632152</v>
      </c>
      <c r="O6" s="5">
        <f>SUMIFS(Calculations!AY$4:AY$40,Calculations!$AK$4:$AK$40,'IWS claimants per UC WC'!$A6)</f>
        <v>131.62187736563197</v>
      </c>
      <c r="P6" s="5">
        <f t="shared" si="0"/>
        <v>164.39611431302018</v>
      </c>
      <c r="Q6" s="5"/>
      <c r="R6" s="5"/>
      <c r="S6" s="3" t="s">
        <v>127</v>
      </c>
      <c r="T6" s="5">
        <f>AVERAGE(P4:P40)</f>
        <v>159.90330185551366</v>
      </c>
      <c r="U6" s="3"/>
    </row>
    <row r="7" spans="1:21" x14ac:dyDescent="0.45">
      <c r="A7" s="3" t="s">
        <v>55</v>
      </c>
      <c r="B7" s="5">
        <f>SUMIFS(Calculations!AL$4:AL$40,Calculations!$AK$4:$AK$40,'IWS claimants per UC WC'!$A7)</f>
        <v>96.766994664693996</v>
      </c>
      <c r="C7" s="5">
        <f>SUMIFS(Calculations!AM$4:AM$40,Calculations!$AK$4:$AK$40,'IWS claimants per UC WC'!$A7)</f>
        <v>98.506891907620144</v>
      </c>
      <c r="D7" s="5">
        <f>SUMIFS(Calculations!AN$4:AN$40,Calculations!$AK$4:$AK$40,'IWS claimants per UC WC'!$A7)</f>
        <v>176.2423887342805</v>
      </c>
      <c r="E7" s="5">
        <f>SUMIFS(Calculations!AO$4:AO$40,Calculations!$AK$4:$AK$40,'IWS claimants per UC WC'!$A7)</f>
        <v>181.04266944191491</v>
      </c>
      <c r="F7" s="5">
        <f>SUMIFS(Calculations!AP$4:AP$40,Calculations!$AK$4:$AK$40,'IWS claimants per UC WC'!$A7)</f>
        <v>178.47594028576935</v>
      </c>
      <c r="G7" s="5">
        <f>SUMIFS(Calculations!AQ$4:AQ$40,Calculations!$AK$4:$AK$40,'IWS claimants per UC WC'!$A7)</f>
        <v>204.69238005644402</v>
      </c>
      <c r="H7" s="5">
        <f>SUMIFS(Calculations!AR$4:AR$40,Calculations!$AK$4:$AK$40,'IWS claimants per UC WC'!$A7)</f>
        <v>209.65772503529593</v>
      </c>
      <c r="I7" s="5">
        <f>SUMIFS(Calculations!AS$4:AS$40,Calculations!$AK$4:$AK$40,'IWS claimants per UC WC'!$A7)</f>
        <v>193.39738054116287</v>
      </c>
      <c r="J7" s="5">
        <f>SUMIFS(Calculations!AT$4:AT$40,Calculations!$AK$4:$AK$40,'IWS claimants per UC WC'!$A7)</f>
        <v>182.19178082191783</v>
      </c>
      <c r="K7" s="5">
        <f>SUMIFS(Calculations!AU$4:AU$40,Calculations!$AK$4:$AK$40,'IWS claimants per UC WC'!$A7)</f>
        <v>155.54232646743665</v>
      </c>
      <c r="L7" s="5">
        <f>SUMIFS(Calculations!AV$4:AV$40,Calculations!$AK$4:$AK$40,'IWS claimants per UC WC'!$A7)</f>
        <v>162.59702053079627</v>
      </c>
      <c r="M7" s="5">
        <f>SUMIFS(Calculations!AW$4:AW$40,Calculations!$AK$4:$AK$40,'IWS claimants per UC WC'!$A7)</f>
        <v>156.23259268428546</v>
      </c>
      <c r="N7" s="5">
        <f>SUMIFS(Calculations!AX$4:AX$40,Calculations!$AK$4:$AK$40,'IWS claimants per UC WC'!$A7)</f>
        <v>162.22769748505144</v>
      </c>
      <c r="O7" s="5">
        <f>SUMIFS(Calculations!AY$4:AY$40,Calculations!$AK$4:$AK$40,'IWS claimants per UC WC'!$A7)</f>
        <v>141.34738677745287</v>
      </c>
      <c r="P7" s="5">
        <f t="shared" si="0"/>
        <v>164.20865538815156</v>
      </c>
      <c r="Q7" s="5"/>
      <c r="R7" s="5"/>
      <c r="S7" s="3"/>
      <c r="T7" s="5"/>
      <c r="U7" s="3"/>
    </row>
    <row r="8" spans="1:21" x14ac:dyDescent="0.45">
      <c r="A8" s="3" t="s">
        <v>56</v>
      </c>
      <c r="B8" s="5">
        <f>SUMIFS(Calculations!AL$4:AL$40,Calculations!$AK$4:$AK$40,'IWS claimants per UC WC'!$A8)</f>
        <v>100.73249126721653</v>
      </c>
      <c r="C8" s="5">
        <f>SUMIFS(Calculations!AM$4:AM$40,Calculations!$AK$4:$AK$40,'IWS claimants per UC WC'!$A8)</f>
        <v>98.191374751069191</v>
      </c>
      <c r="D8" s="5">
        <f>SUMIFS(Calculations!AN$4:AN$40,Calculations!$AK$4:$AK$40,'IWS claimants per UC WC'!$A8)</f>
        <v>169.92091167147819</v>
      </c>
      <c r="E8" s="5">
        <f>SUMIFS(Calculations!AO$4:AO$40,Calculations!$AK$4:$AK$40,'IWS claimants per UC WC'!$A8)</f>
        <v>168.46314035818403</v>
      </c>
      <c r="F8" s="5">
        <f>SUMIFS(Calculations!AP$4:AP$40,Calculations!$AK$4:$AK$40,'IWS claimants per UC WC'!$A8)</f>
        <v>159.45517188743634</v>
      </c>
      <c r="G8" s="5">
        <f>SUMIFS(Calculations!AQ$4:AQ$40,Calculations!$AK$4:$AK$40,'IWS claimants per UC WC'!$A8)</f>
        <v>185.23101797151901</v>
      </c>
      <c r="H8" s="5">
        <f>SUMIFS(Calculations!AR$4:AR$40,Calculations!$AK$4:$AK$40,'IWS claimants per UC WC'!$A8)</f>
        <v>151.10811772480031</v>
      </c>
      <c r="I8" s="5">
        <f>SUMIFS(Calculations!AS$4:AS$40,Calculations!$AK$4:$AK$40,'IWS claimants per UC WC'!$A8)</f>
        <v>144.64424743200129</v>
      </c>
      <c r="J8" s="5">
        <f>SUMIFS(Calculations!AT$4:AT$40,Calculations!$AK$4:$AK$40,'IWS claimants per UC WC'!$A8)</f>
        <v>139.91095325045637</v>
      </c>
      <c r="K8" s="5">
        <f>SUMIFS(Calculations!AU$4:AU$40,Calculations!$AK$4:$AK$40,'IWS claimants per UC WC'!$A8)</f>
        <v>149.72712340380437</v>
      </c>
      <c r="L8" s="5">
        <f>SUMIFS(Calculations!AV$4:AV$40,Calculations!$AK$4:$AK$40,'IWS claimants per UC WC'!$A8)</f>
        <v>135.3775060771618</v>
      </c>
      <c r="M8" s="5">
        <f>SUMIFS(Calculations!AW$4:AW$40,Calculations!$AK$4:$AK$40,'IWS claimants per UC WC'!$A8)</f>
        <v>123.7305583529148</v>
      </c>
      <c r="N8" s="5">
        <f>SUMIFS(Calculations!AX$4:AX$40,Calculations!$AK$4:$AK$40,'IWS claimants per UC WC'!$A8)</f>
        <v>131.4293400286943</v>
      </c>
      <c r="O8" s="5">
        <f>SUMIFS(Calculations!AY$4:AY$40,Calculations!$AK$4:$AK$40,'IWS claimants per UC WC'!$A8)</f>
        <v>124.2992218224416</v>
      </c>
      <c r="P8" s="5">
        <f t="shared" si="0"/>
        <v>141.58722685708412</v>
      </c>
      <c r="Q8" s="5"/>
      <c r="R8" s="5"/>
      <c r="S8" s="3"/>
      <c r="T8" s="3"/>
      <c r="U8" s="3"/>
    </row>
    <row r="9" spans="1:21" x14ac:dyDescent="0.45">
      <c r="A9" s="3" t="s">
        <v>57</v>
      </c>
      <c r="B9" s="5">
        <f>SUMIFS(Calculations!AL$4:AL$40,Calculations!$AK$4:$AK$40,'IWS claimants per UC WC'!$A9)</f>
        <v>106.84147361805708</v>
      </c>
      <c r="C9" s="5">
        <f>SUMIFS(Calculations!AM$4:AM$40,Calculations!$AK$4:$AK$40,'IWS claimants per UC WC'!$A9)</f>
        <v>110.04380060296923</v>
      </c>
      <c r="D9" s="5">
        <f>SUMIFS(Calculations!AN$4:AN$40,Calculations!$AK$4:$AK$40,'IWS claimants per UC WC'!$A9)</f>
        <v>189.27145113700689</v>
      </c>
      <c r="E9" s="5">
        <f>SUMIFS(Calculations!AO$4:AO$40,Calculations!$AK$4:$AK$40,'IWS claimants per UC WC'!$A9)</f>
        <v>225.38381018841585</v>
      </c>
      <c r="F9" s="5">
        <f>SUMIFS(Calculations!AP$4:AP$40,Calculations!$AK$4:$AK$40,'IWS claimants per UC WC'!$A9)</f>
        <v>211.17054385520899</v>
      </c>
      <c r="G9" s="5">
        <f>SUMIFS(Calculations!AQ$4:AQ$40,Calculations!$AK$4:$AK$40,'IWS claimants per UC WC'!$A9)</f>
        <v>208.88689407540389</v>
      </c>
      <c r="H9" s="5">
        <f>SUMIFS(Calculations!AR$4:AR$40,Calculations!$AK$4:$AK$40,'IWS claimants per UC WC'!$A9)</f>
        <v>207.32817478379602</v>
      </c>
      <c r="I9" s="5">
        <f>SUMIFS(Calculations!AS$4:AS$40,Calculations!$AK$4:$AK$40,'IWS claimants per UC WC'!$A9)</f>
        <v>186.50994898720194</v>
      </c>
      <c r="J9" s="5">
        <f>SUMIFS(Calculations!AT$4:AT$40,Calculations!$AK$4:$AK$40,'IWS claimants per UC WC'!$A9)</f>
        <v>175.47512617159305</v>
      </c>
      <c r="K9" s="5">
        <f>SUMIFS(Calculations!AU$4:AU$40,Calculations!$AK$4:$AK$40,'IWS claimants per UC WC'!$A9)</f>
        <v>168.40255854174066</v>
      </c>
      <c r="L9" s="5">
        <f>SUMIFS(Calculations!AV$4:AV$40,Calculations!$AK$4:$AK$40,'IWS claimants per UC WC'!$A9)</f>
        <v>161.65915716936112</v>
      </c>
      <c r="M9" s="5">
        <f>SUMIFS(Calculations!AW$4:AW$40,Calculations!$AK$4:$AK$40,'IWS claimants per UC WC'!$A9)</f>
        <v>147.33527493590219</v>
      </c>
      <c r="N9" s="5">
        <f>SUMIFS(Calculations!AX$4:AX$40,Calculations!$AK$4:$AK$40,'IWS claimants per UC WC'!$A9)</f>
        <v>155.3538975391717</v>
      </c>
      <c r="O9" s="5">
        <f>SUMIFS(Calculations!AY$4:AY$40,Calculations!$AK$4:$AK$40,'IWS claimants per UC WC'!$A9)</f>
        <v>130.38434832332621</v>
      </c>
      <c r="P9" s="5">
        <f t="shared" si="0"/>
        <v>170.2890328520825</v>
      </c>
      <c r="Q9" s="5"/>
      <c r="R9" s="5"/>
      <c r="S9" s="3"/>
      <c r="T9" s="3"/>
      <c r="U9" s="3"/>
    </row>
    <row r="10" spans="1:21" x14ac:dyDescent="0.45">
      <c r="A10" s="3" t="s">
        <v>58</v>
      </c>
      <c r="B10" s="5">
        <f>SUMIFS(Calculations!AL$4:AL$40,Calculations!$AK$4:$AK$40,'IWS claimants per UC WC'!$A10)</f>
        <v>91.21346285160466</v>
      </c>
      <c r="C10" s="5">
        <f>SUMIFS(Calculations!AM$4:AM$40,Calculations!$AK$4:$AK$40,'IWS claimants per UC WC'!$A10)</f>
        <v>90.621505502913365</v>
      </c>
      <c r="D10" s="5">
        <f>SUMIFS(Calculations!AN$4:AN$40,Calculations!$AK$4:$AK$40,'IWS claimants per UC WC'!$A10)</f>
        <v>138.60063952562382</v>
      </c>
      <c r="E10" s="5">
        <f>SUMIFS(Calculations!AO$4:AO$40,Calculations!$AK$4:$AK$40,'IWS claimants per UC WC'!$A10)</f>
        <v>156.62235649546818</v>
      </c>
      <c r="F10" s="5">
        <f>SUMIFS(Calculations!AP$4:AP$40,Calculations!$AK$4:$AK$40,'IWS claimants per UC WC'!$A10)</f>
        <v>142.06287794113422</v>
      </c>
      <c r="G10" s="5">
        <f>SUMIFS(Calculations!AQ$4:AQ$40,Calculations!$AK$4:$AK$40,'IWS claimants per UC WC'!$A10)</f>
        <v>144.36492730756223</v>
      </c>
      <c r="H10" s="5">
        <f>SUMIFS(Calculations!AR$4:AR$40,Calculations!$AK$4:$AK$40,'IWS claimants per UC WC'!$A10)</f>
        <v>148.23597791339716</v>
      </c>
      <c r="I10" s="5">
        <f>SUMIFS(Calculations!AS$4:AS$40,Calculations!$AK$4:$AK$40,'IWS claimants per UC WC'!$A10)</f>
        <v>138.58751279426809</v>
      </c>
      <c r="J10" s="5">
        <f>SUMIFS(Calculations!AT$4:AT$40,Calculations!$AK$4:$AK$40,'IWS claimants per UC WC'!$A10)</f>
        <v>131.18097813838173</v>
      </c>
      <c r="K10" s="5">
        <f>SUMIFS(Calculations!AU$4:AU$40,Calculations!$AK$4:$AK$40,'IWS claimants per UC WC'!$A10)</f>
        <v>110.37267369007282</v>
      </c>
      <c r="L10" s="5">
        <f>SUMIFS(Calculations!AV$4:AV$40,Calculations!$AK$4:$AK$40,'IWS claimants per UC WC'!$A10)</f>
        <v>104.20884389983999</v>
      </c>
      <c r="M10" s="5">
        <f>SUMIFS(Calculations!AW$4:AW$40,Calculations!$AK$4:$AK$40,'IWS claimants per UC WC'!$A10)</f>
        <v>107.26459905001381</v>
      </c>
      <c r="N10" s="5">
        <f>SUMIFS(Calculations!AX$4:AX$40,Calculations!$AK$4:$AK$40,'IWS claimants per UC WC'!$A10)</f>
        <v>120.483135368115</v>
      </c>
      <c r="O10" s="5">
        <f>SUMIFS(Calculations!AY$4:AY$40,Calculations!$AK$4:$AK$40,'IWS claimants per UC WC'!$A10)</f>
        <v>118.69324039075144</v>
      </c>
      <c r="P10" s="5">
        <f t="shared" si="0"/>
        <v>124.4651950620819</v>
      </c>
      <c r="Q10" s="5"/>
      <c r="R10" s="5"/>
      <c r="S10" s="3"/>
      <c r="T10" s="3"/>
      <c r="U10" s="3"/>
    </row>
    <row r="11" spans="1:21" x14ac:dyDescent="0.45">
      <c r="A11" s="3" t="s">
        <v>60</v>
      </c>
      <c r="B11" s="5">
        <f>SUMIFS(Calculations!AL$4:AL$40,Calculations!$AK$4:$AK$40,'IWS claimants per UC WC'!$A11)</f>
        <v>101.57712993960637</v>
      </c>
      <c r="C11" s="5">
        <f>SUMIFS(Calculations!AM$4:AM$40,Calculations!$AK$4:$AK$40,'IWS claimants per UC WC'!$A11)</f>
        <v>102.93833178582477</v>
      </c>
      <c r="D11" s="5">
        <f>SUMIFS(Calculations!AN$4:AN$40,Calculations!$AK$4:$AK$40,'IWS claimants per UC WC'!$A11)</f>
        <v>138.02748016934385</v>
      </c>
      <c r="E11" s="5">
        <f>SUMIFS(Calculations!AO$4:AO$40,Calculations!$AK$4:$AK$40,'IWS claimants per UC WC'!$A11)</f>
        <v>173.63833514054525</v>
      </c>
      <c r="F11" s="5">
        <f>SUMIFS(Calculations!AP$4:AP$40,Calculations!$AK$4:$AK$40,'IWS claimants per UC WC'!$A11)</f>
        <v>212.79584203521421</v>
      </c>
      <c r="G11" s="5">
        <f>SUMIFS(Calculations!AQ$4:AQ$40,Calculations!$AK$4:$AK$40,'IWS claimants per UC WC'!$A11)</f>
        <v>172.96622858093497</v>
      </c>
      <c r="H11" s="5">
        <f>SUMIFS(Calculations!AR$4:AR$40,Calculations!$AK$4:$AK$40,'IWS claimants per UC WC'!$A11)</f>
        <v>169.13928643418672</v>
      </c>
      <c r="I11" s="5">
        <f>SUMIFS(Calculations!AS$4:AS$40,Calculations!$AK$4:$AK$40,'IWS claimants per UC WC'!$A11)</f>
        <v>160.733148155393</v>
      </c>
      <c r="J11" s="5">
        <f>SUMIFS(Calculations!AT$4:AT$40,Calculations!$AK$4:$AK$40,'IWS claimants per UC WC'!$A11)</f>
        <v>140.95228003249625</v>
      </c>
      <c r="K11" s="5">
        <f>SUMIFS(Calculations!AU$4:AU$40,Calculations!$AK$4:$AK$40,'IWS claimants per UC WC'!$A11)</f>
        <v>119.65127657681703</v>
      </c>
      <c r="L11" s="5">
        <f>SUMIFS(Calculations!AV$4:AV$40,Calculations!$AK$4:$AK$40,'IWS claimants per UC WC'!$A11)</f>
        <v>118.73144960227938</v>
      </c>
      <c r="M11" s="5">
        <f>SUMIFS(Calculations!AW$4:AW$40,Calculations!$AK$4:$AK$40,'IWS claimants per UC WC'!$A11)</f>
        <v>107.94057659445441</v>
      </c>
      <c r="N11" s="5">
        <f>SUMIFS(Calculations!AX$4:AX$40,Calculations!$AK$4:$AK$40,'IWS claimants per UC WC'!$A11)</f>
        <v>105.48506984493132</v>
      </c>
      <c r="O11" s="5">
        <f>SUMIFS(Calculations!AY$4:AY$40,Calculations!$AK$4:$AK$40,'IWS claimants per UC WC'!$A11)</f>
        <v>101.13221329437522</v>
      </c>
      <c r="P11" s="5">
        <f t="shared" si="0"/>
        <v>137.55061772760018</v>
      </c>
      <c r="Q11" s="5"/>
      <c r="R11" s="5"/>
      <c r="S11" s="3"/>
      <c r="T11" s="3"/>
      <c r="U11" s="3"/>
    </row>
    <row r="12" spans="1:21" x14ac:dyDescent="0.45">
      <c r="A12" s="3" t="s">
        <v>61</v>
      </c>
      <c r="B12" s="5">
        <f>SUMIFS(Calculations!AL$4:AL$40,Calculations!$AK$4:$AK$40,'IWS claimants per UC WC'!$A12)</f>
        <v>90.661273302849082</v>
      </c>
      <c r="C12" s="5">
        <f>SUMIFS(Calculations!AM$4:AM$40,Calculations!$AK$4:$AK$40,'IWS claimants per UC WC'!$A12)</f>
        <v>91.425221087604413</v>
      </c>
      <c r="D12" s="5">
        <f>SUMIFS(Calculations!AN$4:AN$40,Calculations!$AK$4:$AK$40,'IWS claimants per UC WC'!$A12)</f>
        <v>163.79827750262274</v>
      </c>
      <c r="E12" s="5">
        <f>SUMIFS(Calculations!AO$4:AO$40,Calculations!$AK$4:$AK$40,'IWS claimants per UC WC'!$A12)</f>
        <v>168.29702089817692</v>
      </c>
      <c r="F12" s="5">
        <f>SUMIFS(Calculations!AP$4:AP$40,Calculations!$AK$4:$AK$40,'IWS claimants per UC WC'!$A12)</f>
        <v>161.764903284696</v>
      </c>
      <c r="G12" s="5">
        <f>SUMIFS(Calculations!AQ$4:AQ$40,Calculations!$AK$4:$AK$40,'IWS claimants per UC WC'!$A12)</f>
        <v>143.43824916866436</v>
      </c>
      <c r="H12" s="5">
        <f>SUMIFS(Calculations!AR$4:AR$40,Calculations!$AK$4:$AK$40,'IWS claimants per UC WC'!$A12)</f>
        <v>144.7633375766693</v>
      </c>
      <c r="I12" s="5">
        <f>SUMIFS(Calculations!AS$4:AS$40,Calculations!$AK$4:$AK$40,'IWS claimants per UC WC'!$A12)</f>
        <v>116.80085018678336</v>
      </c>
      <c r="J12" s="5">
        <f>SUMIFS(Calculations!AT$4:AT$40,Calculations!$AK$4:$AK$40,'IWS claimants per UC WC'!$A12)</f>
        <v>103.05219219041417</v>
      </c>
      <c r="K12" s="5">
        <f>SUMIFS(Calculations!AU$4:AU$40,Calculations!$AK$4:$AK$40,'IWS claimants per UC WC'!$A12)</f>
        <v>95.341682548325608</v>
      </c>
      <c r="L12" s="5">
        <f>SUMIFS(Calculations!AV$4:AV$40,Calculations!$AK$4:$AK$40,'IWS claimants per UC WC'!$A12)</f>
        <v>93.404697063661104</v>
      </c>
      <c r="M12" s="5">
        <f>SUMIFS(Calculations!AW$4:AW$40,Calculations!$AK$4:$AK$40,'IWS claimants per UC WC'!$A12)</f>
        <v>91.195037004788801</v>
      </c>
      <c r="N12" s="5">
        <f>SUMIFS(Calculations!AX$4:AX$40,Calculations!$AK$4:$AK$40,'IWS claimants per UC WC'!$A12)</f>
        <v>95.998912008703812</v>
      </c>
      <c r="O12" s="5">
        <f>SUMIFS(Calculations!AY$4:AY$40,Calculations!$AK$4:$AK$40,'IWS claimants per UC WC'!$A12)</f>
        <v>91.60090773118776</v>
      </c>
      <c r="P12" s="5">
        <f t="shared" si="0"/>
        <v>117.96732582536769</v>
      </c>
      <c r="Q12" s="5"/>
      <c r="R12" s="5"/>
      <c r="S12" s="3"/>
      <c r="T12" s="3"/>
      <c r="U12" s="3"/>
    </row>
    <row r="13" spans="1:21" x14ac:dyDescent="0.45">
      <c r="A13" s="3" t="s">
        <v>62</v>
      </c>
      <c r="B13" s="5">
        <f>SUMIFS(Calculations!AL$4:AL$40,Calculations!$AK$4:$AK$40,'IWS claimants per UC WC'!$A13)</f>
        <v>113.51581283521341</v>
      </c>
      <c r="C13" s="5">
        <f>SUMIFS(Calculations!AM$4:AM$40,Calculations!$AK$4:$AK$40,'IWS claimants per UC WC'!$A13)</f>
        <v>114.41347531575852</v>
      </c>
      <c r="D13" s="5">
        <f>SUMIFS(Calculations!AN$4:AN$40,Calculations!$AK$4:$AK$40,'IWS claimants per UC WC'!$A13)</f>
        <v>192.66134858405098</v>
      </c>
      <c r="E13" s="5">
        <f>SUMIFS(Calculations!AO$4:AO$40,Calculations!$AK$4:$AK$40,'IWS claimants per UC WC'!$A13)</f>
        <v>179.39246658566231</v>
      </c>
      <c r="F13" s="5">
        <f>SUMIFS(Calculations!AP$4:AP$40,Calculations!$AK$4:$AK$40,'IWS claimants per UC WC'!$A13)</f>
        <v>165.05100457282376</v>
      </c>
      <c r="G13" s="115">
        <f>SUMIFS(Calculations!AQ$4:AQ$40,Calculations!$AK$4:$AK$40,'IWS claimants per UC WC'!$A13)</f>
        <v>223.79372948816405</v>
      </c>
      <c r="H13" s="5">
        <f>SUMIFS(Calculations!AR$4:AR$40,Calculations!$AK$4:$AK$40,'IWS claimants per UC WC'!$A13)</f>
        <v>204.91492787019772</v>
      </c>
      <c r="I13" s="5">
        <f>SUMIFS(Calculations!AS$4:AS$40,Calculations!$AK$4:$AK$40,'IWS claimants per UC WC'!$A13)</f>
        <v>192.41996662114988</v>
      </c>
      <c r="J13" s="5">
        <f>SUMIFS(Calculations!AT$4:AT$40,Calculations!$AK$4:$AK$40,'IWS claimants per UC WC'!$A13)</f>
        <v>164.76588225845299</v>
      </c>
      <c r="K13" s="5">
        <f>SUMIFS(Calculations!AU$4:AU$40,Calculations!$AK$4:$AK$40,'IWS claimants per UC WC'!$A13)</f>
        <v>171.72984072368044</v>
      </c>
      <c r="L13" s="5">
        <f>SUMIFS(Calculations!AV$4:AV$40,Calculations!$AK$4:$AK$40,'IWS claimants per UC WC'!$A13)</f>
        <v>166.82564630643319</v>
      </c>
      <c r="M13" s="5">
        <f>SUMIFS(Calculations!AW$4:AW$40,Calculations!$AK$4:$AK$40,'IWS claimants per UC WC'!$A13)</f>
        <v>159.14106849169715</v>
      </c>
      <c r="N13" s="5">
        <f>SUMIFS(Calculations!AX$4:AX$40,Calculations!$AK$4:$AK$40,'IWS claimants per UC WC'!$A13)</f>
        <v>163.67578385590392</v>
      </c>
      <c r="O13" s="5">
        <f>SUMIFS(Calculations!AY$4:AY$40,Calculations!$AK$4:$AK$40,'IWS claimants per UC WC'!$A13)</f>
        <v>146.87578361866542</v>
      </c>
      <c r="P13" s="5">
        <f t="shared" si="0"/>
        <v>168.51262408056098</v>
      </c>
      <c r="Q13" s="5"/>
      <c r="R13" s="5"/>
      <c r="S13" s="3"/>
      <c r="T13" s="3"/>
      <c r="U13" s="3"/>
    </row>
    <row r="14" spans="1:21" x14ac:dyDescent="0.45">
      <c r="A14" s="3" t="s">
        <v>63</v>
      </c>
      <c r="B14" s="5">
        <f>SUMIFS(Calculations!AL$4:AL$40,Calculations!$AK$4:$AK$40,'IWS claimants per UC WC'!$A14)</f>
        <v>101.64930857919123</v>
      </c>
      <c r="C14" s="5">
        <f>SUMIFS(Calculations!AM$4:AM$40,Calculations!$AK$4:$AK$40,'IWS claimants per UC WC'!$A14)</f>
        <v>101.82668167258248</v>
      </c>
      <c r="D14" s="5">
        <f>SUMIFS(Calculations!AN$4:AN$40,Calculations!$AK$4:$AK$40,'IWS claimants per UC WC'!$A14)</f>
        <v>181.02518947654272</v>
      </c>
      <c r="E14" s="5">
        <f>SUMIFS(Calculations!AO$4:AO$40,Calculations!$AK$4:$AK$40,'IWS claimants per UC WC'!$A14)</f>
        <v>187.58104019593711</v>
      </c>
      <c r="F14" s="5">
        <f>SUMIFS(Calculations!AP$4:AP$40,Calculations!$AK$4:$AK$40,'IWS claimants per UC WC'!$A14)</f>
        <v>179.0119414063351</v>
      </c>
      <c r="G14" s="5">
        <f>SUMIFS(Calculations!AQ$4:AQ$40,Calculations!$AK$4:$AK$40,'IWS claimants per UC WC'!$A14)</f>
        <v>172.35058107360251</v>
      </c>
      <c r="H14" s="5">
        <f>SUMIFS(Calculations!AR$4:AR$40,Calculations!$AK$4:$AK$40,'IWS claimants per UC WC'!$A14)</f>
        <v>172.1999319959196</v>
      </c>
      <c r="I14" s="5">
        <f>SUMIFS(Calculations!AS$4:AS$40,Calculations!$AK$4:$AK$40,'IWS claimants per UC WC'!$A14)</f>
        <v>156.20147699299369</v>
      </c>
      <c r="J14" s="5">
        <f>SUMIFS(Calculations!AT$4:AT$40,Calculations!$AK$4:$AK$40,'IWS claimants per UC WC'!$A14)</f>
        <v>138.9601305665656</v>
      </c>
      <c r="K14" s="5">
        <f>SUMIFS(Calculations!AU$4:AU$40,Calculations!$AK$4:$AK$40,'IWS claimants per UC WC'!$A14)</f>
        <v>133.29285122826383</v>
      </c>
      <c r="L14" s="5">
        <f>SUMIFS(Calculations!AV$4:AV$40,Calculations!$AK$4:$AK$40,'IWS claimants per UC WC'!$A14)</f>
        <v>85.595238095238045</v>
      </c>
      <c r="M14" s="5">
        <f>SUMIFS(Calculations!AW$4:AW$40,Calculations!$AK$4:$AK$40,'IWS claimants per UC WC'!$A14)</f>
        <v>84.987556726687174</v>
      </c>
      <c r="N14" s="5">
        <f>SUMIFS(Calculations!AX$4:AX$40,Calculations!$AK$4:$AK$40,'IWS claimants per UC WC'!$A14)</f>
        <v>90.413871476227072</v>
      </c>
      <c r="O14" s="5">
        <f>SUMIFS(Calculations!AY$4:AY$40,Calculations!$AK$4:$AK$40,'IWS claimants per UC WC'!$A14)</f>
        <v>84.809738134206043</v>
      </c>
      <c r="P14" s="5">
        <f t="shared" si="0"/>
        <v>133.56468125859232</v>
      </c>
      <c r="Q14" s="5"/>
      <c r="R14" s="5"/>
      <c r="S14" s="3"/>
      <c r="T14" s="3"/>
      <c r="U14" s="3"/>
    </row>
    <row r="15" spans="1:21" x14ac:dyDescent="0.45">
      <c r="A15" s="3" t="s">
        <v>65</v>
      </c>
      <c r="B15" s="5">
        <f>SUMIFS(Calculations!AL$4:AL$40,Calculations!$AK$4:$AK$40,'IWS claimants per UC WC'!$A15)</f>
        <v>119.80416206162232</v>
      </c>
      <c r="C15" s="5">
        <f>SUMIFS(Calculations!AM$4:AM$40,Calculations!$AK$4:$AK$40,'IWS claimants per UC WC'!$A15)</f>
        <v>120.63625984739676</v>
      </c>
      <c r="D15" s="5">
        <f>SUMIFS(Calculations!AN$4:AN$40,Calculations!$AK$4:$AK$40,'IWS claimants per UC WC'!$A15)</f>
        <v>302.46200471096563</v>
      </c>
      <c r="E15" s="5">
        <f>SUMIFS(Calculations!AO$4:AO$40,Calculations!$AK$4:$AK$40,'IWS claimants per UC WC'!$A15)</f>
        <v>278.21020832515961</v>
      </c>
      <c r="F15" s="5">
        <f>SUMIFS(Calculations!AP$4:AP$40,Calculations!$AK$4:$AK$40,'IWS claimants per UC WC'!$A15)</f>
        <v>189.91092968704339</v>
      </c>
      <c r="G15" s="5">
        <f>SUMIFS(Calculations!AQ$4:AQ$40,Calculations!$AK$4:$AK$40,'IWS claimants per UC WC'!$A15)</f>
        <v>179.70565251367523</v>
      </c>
      <c r="H15" s="5">
        <f>SUMIFS(Calculations!AR$4:AR$40,Calculations!$AK$4:$AK$40,'IWS claimants per UC WC'!$A15)</f>
        <v>179.42008486562909</v>
      </c>
      <c r="I15" s="5">
        <f>SUMIFS(Calculations!AS$4:AS$40,Calculations!$AK$4:$AK$40,'IWS claimants per UC WC'!$A15)</f>
        <v>155.58085490950899</v>
      </c>
      <c r="J15" s="5">
        <f>SUMIFS(Calculations!AT$4:AT$40,Calculations!$AK$4:$AK$40,'IWS claimants per UC WC'!$A15)</f>
        <v>120.43665999962609</v>
      </c>
      <c r="K15" s="5">
        <f>SUMIFS(Calculations!AU$4:AU$40,Calculations!$AK$4:$AK$40,'IWS claimants per UC WC'!$A15)</f>
        <v>113.22308331026849</v>
      </c>
      <c r="L15" s="5">
        <f>SUMIFS(Calculations!AV$4:AV$40,Calculations!$AK$4:$AK$40,'IWS claimants per UC WC'!$A15)</f>
        <v>109.63472210718123</v>
      </c>
      <c r="M15" s="5">
        <f>SUMIFS(Calculations!AW$4:AW$40,Calculations!$AK$4:$AK$40,'IWS claimants per UC WC'!$A15)</f>
        <v>103.50979864922581</v>
      </c>
      <c r="N15" s="5">
        <f>SUMIFS(Calculations!AX$4:AX$40,Calculations!$AK$4:$AK$40,'IWS claimants per UC WC'!$A15)</f>
        <v>109.91570612088515</v>
      </c>
      <c r="O15" s="5">
        <f>SUMIFS(Calculations!AY$4:AY$40,Calculations!$AK$4:$AK$40,'IWS claimants per UC WC'!$A15)</f>
        <v>113.19207888517641</v>
      </c>
      <c r="P15" s="5">
        <f t="shared" si="0"/>
        <v>156.83158614238314</v>
      </c>
      <c r="Q15" s="5"/>
      <c r="R15" s="5"/>
      <c r="S15" s="3"/>
      <c r="T15" s="3"/>
      <c r="U15" s="3"/>
    </row>
    <row r="16" spans="1:21" x14ac:dyDescent="0.45">
      <c r="A16" s="3" t="s">
        <v>66</v>
      </c>
      <c r="B16" s="5">
        <f>SUMIFS(Calculations!AL$4:AL$40,Calculations!$AK$4:$AK$40,'IWS claimants per UC WC'!$A16)</f>
        <v>108.29808890048382</v>
      </c>
      <c r="C16" s="5">
        <f>SUMIFS(Calculations!AM$4:AM$40,Calculations!$AK$4:$AK$40,'IWS claimants per UC WC'!$A16)</f>
        <v>107.5288361221277</v>
      </c>
      <c r="D16" s="5">
        <f>SUMIFS(Calculations!AN$4:AN$40,Calculations!$AK$4:$AK$40,'IWS claimants per UC WC'!$A16)</f>
        <v>175.28005974607905</v>
      </c>
      <c r="E16" s="5">
        <f>SUMIFS(Calculations!AO$4:AO$40,Calculations!$AK$4:$AK$40,'IWS claimants per UC WC'!$A16)</f>
        <v>192.82745098039206</v>
      </c>
      <c r="F16" s="5">
        <f>SUMIFS(Calculations!AP$4:AP$40,Calculations!$AK$4:$AK$40,'IWS claimants per UC WC'!$A16)</f>
        <v>136.03010453902422</v>
      </c>
      <c r="G16" s="5">
        <f>SUMIFS(Calculations!AQ$4:AQ$40,Calculations!$AK$4:$AK$40,'IWS claimants per UC WC'!$A16)</f>
        <v>135.07716307315167</v>
      </c>
      <c r="H16" s="5">
        <f>SUMIFS(Calculations!AR$4:AR$40,Calculations!$AK$4:$AK$40,'IWS claimants per UC WC'!$A16)</f>
        <v>145.24029162327039</v>
      </c>
      <c r="I16" s="5">
        <f>SUMIFS(Calculations!AS$4:AS$40,Calculations!$AK$4:$AK$40,'IWS claimants per UC WC'!$A16)</f>
        <v>127.68001270210907</v>
      </c>
      <c r="J16" s="5">
        <f>SUMIFS(Calculations!AT$4:AT$40,Calculations!$AK$4:$AK$40,'IWS claimants per UC WC'!$A16)</f>
        <v>115.40160155302112</v>
      </c>
      <c r="K16" s="5">
        <f>SUMIFS(Calculations!AU$4:AU$40,Calculations!$AK$4:$AK$40,'IWS claimants per UC WC'!$A16)</f>
        <v>110.22388235017735</v>
      </c>
      <c r="L16" s="5">
        <f>SUMIFS(Calculations!AV$4:AV$40,Calculations!$AK$4:$AK$40,'IWS claimants per UC WC'!$A16)</f>
        <v>94.829809443887115</v>
      </c>
      <c r="M16" s="5">
        <f>SUMIFS(Calculations!AW$4:AW$40,Calculations!$AK$4:$AK$40,'IWS claimants per UC WC'!$A16)</f>
        <v>110.46293174044987</v>
      </c>
      <c r="N16" s="5">
        <f>SUMIFS(Calculations!AX$4:AX$40,Calculations!$AK$4:$AK$40,'IWS claimants per UC WC'!$A16)</f>
        <v>118.03638877231087</v>
      </c>
      <c r="O16" s="5">
        <f>SUMIFS(Calculations!AY$4:AY$40,Calculations!$AK$4:$AK$40,'IWS claimants per UC WC'!$A16)</f>
        <v>119.18593163406435</v>
      </c>
      <c r="P16" s="5">
        <f t="shared" si="0"/>
        <v>128.29303951289634</v>
      </c>
      <c r="Q16" s="5"/>
      <c r="R16" s="5"/>
      <c r="S16" s="3"/>
      <c r="T16" s="3"/>
      <c r="U16" s="3"/>
    </row>
    <row r="17" spans="1:21" x14ac:dyDescent="0.45">
      <c r="A17" s="3" t="s">
        <v>68</v>
      </c>
      <c r="B17" s="5">
        <f>SUMIFS(Calculations!AL$4:AL$40,Calculations!$AK$4:$AK$40,'IWS claimants per UC WC'!$A17)</f>
        <v>128.41095599261624</v>
      </c>
      <c r="C17" s="5">
        <f>SUMIFS(Calculations!AM$4:AM$40,Calculations!$AK$4:$AK$40,'IWS claimants per UC WC'!$A17)</f>
        <v>130.25583699601134</v>
      </c>
      <c r="D17" s="5">
        <f>SUMIFS(Calculations!AN$4:AN$40,Calculations!$AK$4:$AK$40,'IWS claimants per UC WC'!$A17)</f>
        <v>243.68983296451466</v>
      </c>
      <c r="E17" s="5">
        <f>SUMIFS(Calculations!AO$4:AO$40,Calculations!$AK$4:$AK$40,'IWS claimants per UC WC'!$A17)</f>
        <v>240.29223641513317</v>
      </c>
      <c r="F17" s="5">
        <f>SUMIFS(Calculations!AP$4:AP$40,Calculations!$AK$4:$AK$40,'IWS claimants per UC WC'!$A17)</f>
        <v>203.87892106198376</v>
      </c>
      <c r="G17" s="5">
        <f>SUMIFS(Calculations!AQ$4:AQ$40,Calculations!$AK$4:$AK$40,'IWS claimants per UC WC'!$A17)</f>
        <v>190.55114558903125</v>
      </c>
      <c r="H17" s="5">
        <f>SUMIFS(Calculations!AR$4:AR$40,Calculations!$AK$4:$AK$40,'IWS claimants per UC WC'!$A17)</f>
        <v>196.91725506483925</v>
      </c>
      <c r="I17" s="5">
        <f>SUMIFS(Calculations!AS$4:AS$40,Calculations!$AK$4:$AK$40,'IWS claimants per UC WC'!$A17)</f>
        <v>186.48820246286505</v>
      </c>
      <c r="J17" s="5">
        <f>SUMIFS(Calculations!AT$4:AT$40,Calculations!$AK$4:$AK$40,'IWS claimants per UC WC'!$A17)</f>
        <v>190.67599424425205</v>
      </c>
      <c r="K17" s="5">
        <f>SUMIFS(Calculations!AU$4:AU$40,Calculations!$AK$4:$AK$40,'IWS claimants per UC WC'!$A17)</f>
        <v>167.3438037979713</v>
      </c>
      <c r="L17" s="5">
        <f>SUMIFS(Calculations!AV$4:AV$40,Calculations!$AK$4:$AK$40,'IWS claimants per UC WC'!$A17)</f>
        <v>131.2573099415205</v>
      </c>
      <c r="M17" s="5">
        <f>SUMIFS(Calculations!AW$4:AW$40,Calculations!$AK$4:$AK$40,'IWS claimants per UC WC'!$A17)</f>
        <v>117.43011465933871</v>
      </c>
      <c r="N17" s="5">
        <f>SUMIFS(Calculations!AX$4:AX$40,Calculations!$AK$4:$AK$40,'IWS claimants per UC WC'!$A17)</f>
        <v>122.53217645587679</v>
      </c>
      <c r="O17" s="5">
        <f>SUMIFS(Calculations!AY$4:AY$40,Calculations!$AK$4:$AK$40,'IWS claimants per UC WC'!$A17)</f>
        <v>108.28789531079651</v>
      </c>
      <c r="P17" s="5">
        <f t="shared" si="0"/>
        <v>168.42940578262505</v>
      </c>
      <c r="Q17" s="5"/>
      <c r="R17" s="5"/>
      <c r="S17" s="3"/>
      <c r="T17" s="3"/>
      <c r="U17" s="3"/>
    </row>
    <row r="18" spans="1:21" x14ac:dyDescent="0.45">
      <c r="A18" s="3" t="s">
        <v>69</v>
      </c>
      <c r="B18" s="5">
        <f>SUMIFS(Calculations!AL$4:AL$40,Calculations!$AK$4:$AK$40,'IWS claimants per UC WC'!$A18)</f>
        <v>120.14986638378085</v>
      </c>
      <c r="C18" s="5">
        <f>SUMIFS(Calculations!AM$4:AM$40,Calculations!$AK$4:$AK$40,'IWS claimants per UC WC'!$A18)</f>
        <v>124.89843774104961</v>
      </c>
      <c r="D18" s="5">
        <f>SUMIFS(Calculations!AN$4:AN$40,Calculations!$AK$4:$AK$40,'IWS claimants per UC WC'!$A18)</f>
        <v>172.34367633945035</v>
      </c>
      <c r="E18" s="5">
        <f>SUMIFS(Calculations!AO$4:AO$40,Calculations!$AK$4:$AK$40,'IWS claimants per UC WC'!$A18)</f>
        <v>187.70047710180856</v>
      </c>
      <c r="F18" s="5">
        <f>SUMIFS(Calculations!AP$4:AP$40,Calculations!$AK$4:$AK$40,'IWS claimants per UC WC'!$A18)</f>
        <v>184.53802363817016</v>
      </c>
      <c r="G18" s="5">
        <f>SUMIFS(Calculations!AQ$4:AQ$40,Calculations!$AK$4:$AK$40,'IWS claimants per UC WC'!$A18)</f>
        <v>151.84369593061137</v>
      </c>
      <c r="H18" s="5">
        <f>SUMIFS(Calculations!AR$4:AR$40,Calculations!$AK$4:$AK$40,'IWS claimants per UC WC'!$A18)</f>
        <v>151.26676602086434</v>
      </c>
      <c r="I18" s="5">
        <f>SUMIFS(Calculations!AS$4:AS$40,Calculations!$AK$4:$AK$40,'IWS claimants per UC WC'!$A18)</f>
        <v>143.30213419184275</v>
      </c>
      <c r="J18" s="5">
        <f>SUMIFS(Calculations!AT$4:AT$40,Calculations!$AK$4:$AK$40,'IWS claimants per UC WC'!$A18)</f>
        <v>133.77002045072589</v>
      </c>
      <c r="K18" s="5">
        <f>SUMIFS(Calculations!AU$4:AU$40,Calculations!$AK$4:$AK$40,'IWS claimants per UC WC'!$A18)</f>
        <v>139.10182119205297</v>
      </c>
      <c r="L18" s="5">
        <f>SUMIFS(Calculations!AV$4:AV$40,Calculations!$AK$4:$AK$40,'IWS claimants per UC WC'!$A18)</f>
        <v>127.95301367225103</v>
      </c>
      <c r="M18" s="5">
        <f>SUMIFS(Calculations!AW$4:AW$40,Calculations!$AK$4:$AK$40,'IWS claimants per UC WC'!$A18)</f>
        <v>125.15570204855982</v>
      </c>
      <c r="N18" s="5">
        <f>SUMIFS(Calculations!AX$4:AX$40,Calculations!$AK$4:$AK$40,'IWS claimants per UC WC'!$A18)</f>
        <v>124.37926554809442</v>
      </c>
      <c r="O18" s="5">
        <f>SUMIFS(Calculations!AY$4:AY$40,Calculations!$AK$4:$AK$40,'IWS claimants per UC WC'!$A18)</f>
        <v>117.30788873378501</v>
      </c>
      <c r="P18" s="5">
        <f t="shared" si="0"/>
        <v>143.12219921378909</v>
      </c>
      <c r="Q18" s="5"/>
      <c r="R18" s="5"/>
      <c r="S18" s="3"/>
      <c r="T18" s="3"/>
      <c r="U18" s="3"/>
    </row>
    <row r="19" spans="1:21" x14ac:dyDescent="0.45">
      <c r="A19" s="3" t="s">
        <v>70</v>
      </c>
      <c r="B19" s="5">
        <f>SUMIFS(Calculations!AL$4:AL$40,Calculations!$AK$4:$AK$40,'IWS claimants per UC WC'!$A19)</f>
        <v>94.387639686920224</v>
      </c>
      <c r="C19" s="5">
        <f>SUMIFS(Calculations!AM$4:AM$40,Calculations!$AK$4:$AK$40,'IWS claimants per UC WC'!$A19)</f>
        <v>92.751281743389242</v>
      </c>
      <c r="D19" s="5">
        <f>SUMIFS(Calculations!AN$4:AN$40,Calculations!$AK$4:$AK$40,'IWS claimants per UC WC'!$A19)</f>
        <v>256.01738538705524</v>
      </c>
      <c r="E19" s="5">
        <f>SUMIFS(Calculations!AO$4:AO$40,Calculations!$AK$4:$AK$40,'IWS claimants per UC WC'!$A19)</f>
        <v>209.30008432718927</v>
      </c>
      <c r="F19" s="5">
        <f>SUMIFS(Calculations!AP$4:AP$40,Calculations!$AK$4:$AK$40,'IWS claimants per UC WC'!$A19)</f>
        <v>156.90689746266969</v>
      </c>
      <c r="G19" s="5">
        <f>SUMIFS(Calculations!AQ$4:AQ$40,Calculations!$AK$4:$AK$40,'IWS claimants per UC WC'!$A19)</f>
        <v>144.91105866098661</v>
      </c>
      <c r="H19" s="5">
        <f>SUMIFS(Calculations!AR$4:AR$40,Calculations!$AK$4:$AK$40,'IWS claimants per UC WC'!$A19)</f>
        <v>145.99412510079472</v>
      </c>
      <c r="I19" s="5">
        <f>SUMIFS(Calculations!AS$4:AS$40,Calculations!$AK$4:$AK$40,'IWS claimants per UC WC'!$A19)</f>
        <v>136.2445172394647</v>
      </c>
      <c r="J19" s="5">
        <f>SUMIFS(Calculations!AT$4:AT$40,Calculations!$AK$4:$AK$40,'IWS claimants per UC WC'!$A19)</f>
        <v>138.15904968108131</v>
      </c>
      <c r="K19" s="5">
        <f>SUMIFS(Calculations!AU$4:AU$40,Calculations!$AK$4:$AK$40,'IWS claimants per UC WC'!$A19)</f>
        <v>140.49787670229895</v>
      </c>
      <c r="L19" s="115">
        <f>SUMIFS(Calculations!AV$4:AV$40,Calculations!$AK$4:$AK$40,'IWS claimants per UC WC'!$A19)</f>
        <v>122.83279759171393</v>
      </c>
      <c r="M19" s="5">
        <f>SUMIFS(Calculations!AW$4:AW$40,Calculations!$AK$4:$AK$40,'IWS claimants per UC WC'!$A19)</f>
        <v>120.04330421208988</v>
      </c>
      <c r="N19" s="5">
        <f>SUMIFS(Calculations!AX$4:AX$40,Calculations!$AK$4:$AK$40,'IWS claimants per UC WC'!$A19)</f>
        <v>110.16751414294835</v>
      </c>
      <c r="O19" s="5">
        <f>SUMIFS(Calculations!AY$4:AY$40,Calculations!$AK$4:$AK$40,'IWS claimants per UC WC'!$A19)</f>
        <v>102.00207110804286</v>
      </c>
      <c r="P19" s="5">
        <f t="shared" si="0"/>
        <v>140.72968593190322</v>
      </c>
      <c r="Q19" s="5"/>
      <c r="R19" s="5"/>
      <c r="S19" s="3"/>
      <c r="T19" s="3"/>
      <c r="U19" s="3"/>
    </row>
    <row r="20" spans="1:21" x14ac:dyDescent="0.45">
      <c r="A20" s="3" t="s">
        <v>71</v>
      </c>
      <c r="B20" s="5">
        <f>SUMIFS(Calculations!AL$4:AL$40,Calculations!$AK$4:$AK$40,'IWS claimants per UC WC'!$A20)</f>
        <v>118.36810627566622</v>
      </c>
      <c r="C20" s="5">
        <f>SUMIFS(Calculations!AM$4:AM$40,Calculations!$AK$4:$AK$40,'IWS claimants per UC WC'!$A20)</f>
        <v>117.7766646585393</v>
      </c>
      <c r="D20" s="5">
        <f>SUMIFS(Calculations!AN$4:AN$40,Calculations!$AK$4:$AK$40,'IWS claimants per UC WC'!$A20)</f>
        <v>337.17058613162993</v>
      </c>
      <c r="E20" s="5">
        <f>SUMIFS(Calculations!AO$4:AO$40,Calculations!$AK$4:$AK$40,'IWS claimants per UC WC'!$A20)</f>
        <v>309.49723557071258</v>
      </c>
      <c r="F20" s="5">
        <f>SUMIFS(Calculations!AP$4:AP$40,Calculations!$AK$4:$AK$40,'IWS claimants per UC WC'!$A20)</f>
        <v>172.92279493281686</v>
      </c>
      <c r="G20" s="5">
        <f>SUMIFS(Calculations!AQ$4:AQ$40,Calculations!$AK$4:$AK$40,'IWS claimants per UC WC'!$A20)</f>
        <v>163.34612941533862</v>
      </c>
      <c r="H20" s="5">
        <f>SUMIFS(Calculations!AR$4:AR$40,Calculations!$AK$4:$AK$40,'IWS claimants per UC WC'!$A20)</f>
        <v>168.97432259895018</v>
      </c>
      <c r="I20" s="5">
        <f>SUMIFS(Calculations!AS$4:AS$40,Calculations!$AK$4:$AK$40,'IWS claimants per UC WC'!$A20)</f>
        <v>159.65732087227408</v>
      </c>
      <c r="J20" s="5">
        <f>SUMIFS(Calculations!AT$4:AT$40,Calculations!$AK$4:$AK$40,'IWS claimants per UC WC'!$A20)</f>
        <v>145.6687526919861</v>
      </c>
      <c r="K20" s="5">
        <f>SUMIFS(Calculations!AU$4:AU$40,Calculations!$AK$4:$AK$40,'IWS claimants per UC WC'!$A20)</f>
        <v>123.07004661260464</v>
      </c>
      <c r="L20" s="5">
        <f>SUMIFS(Calculations!AV$4:AV$40,Calculations!$AK$4:$AK$40,'IWS claimants per UC WC'!$A20)</f>
        <v>115.73970740417597</v>
      </c>
      <c r="M20" s="5">
        <f>SUMIFS(Calculations!AW$4:AW$40,Calculations!$AK$4:$AK$40,'IWS claimants per UC WC'!$A20)</f>
        <v>97.748029308608608</v>
      </c>
      <c r="N20" s="5">
        <f>SUMIFS(Calculations!AX$4:AX$40,Calculations!$AK$4:$AK$40,'IWS claimants per UC WC'!$A20)</f>
        <v>114.08169653337507</v>
      </c>
      <c r="O20" s="5">
        <f>SUMIFS(Calculations!AY$4:AY$40,Calculations!$AK$4:$AK$40,'IWS claimants per UC WC'!$A20)</f>
        <v>111.25910746812387</v>
      </c>
      <c r="P20" s="5">
        <f t="shared" si="0"/>
        <v>161.09146431962878</v>
      </c>
      <c r="Q20" s="5"/>
      <c r="R20" s="5"/>
      <c r="S20" s="3"/>
      <c r="T20" s="3"/>
      <c r="U20" s="3"/>
    </row>
    <row r="21" spans="1:21" x14ac:dyDescent="0.45">
      <c r="A21" s="3" t="s">
        <v>72</v>
      </c>
      <c r="B21" s="5">
        <f>SUMIFS(Calculations!AL$4:AL$40,Calculations!$AK$4:$AK$40,'IWS claimants per UC WC'!$A21)</f>
        <v>134.02427469683082</v>
      </c>
      <c r="C21" s="115">
        <f>SUMIFS(Calculations!AM$4:AM$40,Calculations!$AK$4:$AK$40,'IWS claimants per UC WC'!$A21)</f>
        <v>140.99133367736152</v>
      </c>
      <c r="D21" s="5">
        <f>SUMIFS(Calculations!AN$4:AN$40,Calculations!$AK$4:$AK$40,'IWS claimants per UC WC'!$A21)</f>
        <v>214.14142378903412</v>
      </c>
      <c r="E21" s="5">
        <f>SUMIFS(Calculations!AO$4:AO$40,Calculations!$AK$4:$AK$40,'IWS claimants per UC WC'!$A21)</f>
        <v>227.03001916116642</v>
      </c>
      <c r="F21" s="5">
        <f>SUMIFS(Calculations!AP$4:AP$40,Calculations!$AK$4:$AK$40,'IWS claimants per UC WC'!$A21)</f>
        <v>190.02421020678625</v>
      </c>
      <c r="G21" s="5">
        <f>SUMIFS(Calculations!AQ$4:AQ$40,Calculations!$AK$4:$AK$40,'IWS claimants per UC WC'!$A21)</f>
        <v>208.99237254114789</v>
      </c>
      <c r="H21" s="5">
        <f>SUMIFS(Calculations!AR$4:AR$40,Calculations!$AK$4:$AK$40,'IWS claimants per UC WC'!$A21)</f>
        <v>205.47961488173036</v>
      </c>
      <c r="I21" s="5">
        <f>SUMIFS(Calculations!AS$4:AS$40,Calculations!$AK$4:$AK$40,'IWS claimants per UC WC'!$A21)</f>
        <v>181.74498085388078</v>
      </c>
      <c r="J21" s="5">
        <f>SUMIFS(Calculations!AT$4:AT$40,Calculations!$AK$4:$AK$40,'IWS claimants per UC WC'!$A21)</f>
        <v>193.32766680832947</v>
      </c>
      <c r="K21" s="5">
        <f>SUMIFS(Calculations!AU$4:AU$40,Calculations!$AK$4:$AK$40,'IWS claimants per UC WC'!$A21)</f>
        <v>178.87486451522642</v>
      </c>
      <c r="L21" s="5">
        <f>SUMIFS(Calculations!AV$4:AV$40,Calculations!$AK$4:$AK$40,'IWS claimants per UC WC'!$A21)</f>
        <v>147.90136260190701</v>
      </c>
      <c r="M21" s="5">
        <f>SUMIFS(Calculations!AW$4:AW$40,Calculations!$AK$4:$AK$40,'IWS claimants per UC WC'!$A21)</f>
        <v>146.02298983364147</v>
      </c>
      <c r="N21" s="5">
        <f>SUMIFS(Calculations!AX$4:AX$40,Calculations!$AK$4:$AK$40,'IWS claimants per UC WC'!$A21)</f>
        <v>149.88898569461222</v>
      </c>
      <c r="O21" s="5">
        <f>SUMIFS(Calculations!AY$4:AY$40,Calculations!$AK$4:$AK$40,'IWS claimants per UC WC'!$A21)</f>
        <v>133.8614300497708</v>
      </c>
      <c r="P21" s="5">
        <f t="shared" si="0"/>
        <v>175.1646806651018</v>
      </c>
      <c r="Q21" s="5"/>
      <c r="R21" s="5"/>
      <c r="S21" s="3"/>
      <c r="T21" s="3"/>
      <c r="U21" s="3"/>
    </row>
    <row r="22" spans="1:21" x14ac:dyDescent="0.45">
      <c r="A22" s="3" t="s">
        <v>73</v>
      </c>
      <c r="B22" s="5">
        <f>SUMIFS(Calculations!AL$4:AL$40,Calculations!$AK$4:$AK$40,'IWS claimants per UC WC'!$A22)</f>
        <v>155.94827670083976</v>
      </c>
      <c r="C22" s="5">
        <f>SUMIFS(Calculations!AM$4:AM$40,Calculations!$AK$4:$AK$40,'IWS claimants per UC WC'!$A22)</f>
        <v>157.35369349716692</v>
      </c>
      <c r="D22" s="5">
        <f>SUMIFS(Calculations!AN$4:AN$40,Calculations!$AK$4:$AK$40,'IWS claimants per UC WC'!$A22)</f>
        <v>252.39162285615774</v>
      </c>
      <c r="E22" s="5">
        <f>SUMIFS(Calculations!AO$4:AO$40,Calculations!$AK$4:$AK$40,'IWS claimants per UC WC'!$A22)</f>
        <v>244.04969202380622</v>
      </c>
      <c r="F22" s="5">
        <f>SUMIFS(Calculations!AP$4:AP$40,Calculations!$AK$4:$AK$40,'IWS claimants per UC WC'!$A22)</f>
        <v>197.17237536631936</v>
      </c>
      <c r="G22" s="5">
        <f>SUMIFS(Calculations!AQ$4:AQ$40,Calculations!$AK$4:$AK$40,'IWS claimants per UC WC'!$A22)</f>
        <v>200.93799410281608</v>
      </c>
      <c r="H22" s="5">
        <f>SUMIFS(Calculations!AR$4:AR$40,Calculations!$AK$4:$AK$40,'IWS claimants per UC WC'!$A22)</f>
        <v>205.85663955460822</v>
      </c>
      <c r="I22" s="5">
        <f>SUMIFS(Calculations!AS$4:AS$40,Calculations!$AK$4:$AK$40,'IWS claimants per UC WC'!$A22)</f>
        <v>183.93263719871234</v>
      </c>
      <c r="J22" s="5">
        <f>SUMIFS(Calculations!AT$4:AT$40,Calculations!$AK$4:$AK$40,'IWS claimants per UC WC'!$A22)</f>
        <v>179.19863927170098</v>
      </c>
      <c r="K22" s="5">
        <f>SUMIFS(Calculations!AU$4:AU$40,Calculations!$AK$4:$AK$40,'IWS claimants per UC WC'!$A22)</f>
        <v>166.06418558314948</v>
      </c>
      <c r="L22" s="5">
        <f>SUMIFS(Calculations!AV$4:AV$40,Calculations!$AK$4:$AK$40,'IWS claimants per UC WC'!$A22)</f>
        <v>158.78629932985856</v>
      </c>
      <c r="M22" s="5">
        <f>SUMIFS(Calculations!AW$4:AW$40,Calculations!$AK$4:$AK$40,'IWS claimants per UC WC'!$A22)</f>
        <v>159.41622804019417</v>
      </c>
      <c r="N22" s="5">
        <f>SUMIFS(Calculations!AX$4:AX$40,Calculations!$AK$4:$AK$40,'IWS claimants per UC WC'!$A22)</f>
        <v>126.82806580517936</v>
      </c>
      <c r="O22" s="5">
        <f>SUMIFS(Calculations!AY$4:AY$40,Calculations!$AK$4:$AK$40,'IWS claimants per UC WC'!$A22)</f>
        <v>115.74296160026105</v>
      </c>
      <c r="P22" s="5">
        <f t="shared" si="0"/>
        <v>178.83423649505499</v>
      </c>
      <c r="Q22" s="5"/>
      <c r="R22" s="5"/>
      <c r="S22" s="3"/>
      <c r="T22" s="3"/>
      <c r="U22" s="3"/>
    </row>
    <row r="23" spans="1:21" x14ac:dyDescent="0.45">
      <c r="A23" s="3" t="s">
        <v>74</v>
      </c>
      <c r="B23" s="5">
        <f>SUMIFS(Calculations!AL$4:AL$40,Calculations!$AK$4:$AK$40,'IWS claimants per UC WC'!$A23)</f>
        <v>133.22080805316054</v>
      </c>
      <c r="C23" s="5">
        <f>SUMIFS(Calculations!AM$4:AM$40,Calculations!$AK$4:$AK$40,'IWS claimants per UC WC'!$A23)</f>
        <v>121.17820244079473</v>
      </c>
      <c r="D23" s="5">
        <f>SUMIFS(Calculations!AN$4:AN$40,Calculations!$AK$4:$AK$40,'IWS claimants per UC WC'!$A23)</f>
        <v>157.04965509134331</v>
      </c>
      <c r="E23" s="5">
        <f>SUMIFS(Calculations!AO$4:AO$40,Calculations!$AK$4:$AK$40,'IWS claimants per UC WC'!$A23)</f>
        <v>176.94808545773554</v>
      </c>
      <c r="F23" s="5">
        <f>SUMIFS(Calculations!AP$4:AP$40,Calculations!$AK$4:$AK$40,'IWS claimants per UC WC'!$A23)</f>
        <v>189.46015140479807</v>
      </c>
      <c r="G23" s="5">
        <f>SUMIFS(Calculations!AQ$4:AQ$40,Calculations!$AK$4:$AK$40,'IWS claimants per UC WC'!$A23)</f>
        <v>194.94021739130417</v>
      </c>
      <c r="H23" s="5">
        <f>SUMIFS(Calculations!AR$4:AR$40,Calculations!$AK$4:$AK$40,'IWS claimants per UC WC'!$A23)</f>
        <v>187.8199834847232</v>
      </c>
      <c r="I23" s="5">
        <f>SUMIFS(Calculations!AS$4:AS$40,Calculations!$AK$4:$AK$40,'IWS claimants per UC WC'!$A23)</f>
        <v>163.57899585444488</v>
      </c>
      <c r="J23" s="5">
        <f>SUMIFS(Calculations!AT$4:AT$40,Calculations!$AK$4:$AK$40,'IWS claimants per UC WC'!$A23)</f>
        <v>135.36210160934041</v>
      </c>
      <c r="K23" s="5">
        <f>SUMIFS(Calculations!AU$4:AU$40,Calculations!$AK$4:$AK$40,'IWS claimants per UC WC'!$A23)</f>
        <v>97.833366161118803</v>
      </c>
      <c r="L23" s="5">
        <f>SUMIFS(Calculations!AV$4:AV$40,Calculations!$AK$4:$AK$40,'IWS claimants per UC WC'!$A23)</f>
        <v>92.302536329025642</v>
      </c>
      <c r="M23" s="5">
        <f>SUMIFS(Calculations!AW$4:AW$40,Calculations!$AK$4:$AK$40,'IWS claimants per UC WC'!$A23)</f>
        <v>90.148205719186322</v>
      </c>
      <c r="N23" s="5">
        <f>SUMIFS(Calculations!AX$4:AX$40,Calculations!$AK$4:$AK$40,'IWS claimants per UC WC'!$A23)</f>
        <v>111.46676950764871</v>
      </c>
      <c r="O23" s="5">
        <f>SUMIFS(Calculations!AY$4:AY$40,Calculations!$AK$4:$AK$40,'IWS claimants per UC WC'!$A23)</f>
        <v>115.87641077950695</v>
      </c>
      <c r="P23" s="5">
        <f t="shared" si="0"/>
        <v>140.5132492345808</v>
      </c>
      <c r="Q23" s="5"/>
      <c r="R23" s="5"/>
      <c r="S23" s="3"/>
      <c r="T23" s="3"/>
      <c r="U23" s="3"/>
    </row>
    <row r="24" spans="1:21" x14ac:dyDescent="0.45">
      <c r="A24" s="3" t="s">
        <v>76</v>
      </c>
      <c r="B24" s="5">
        <f>SUMIFS(Calculations!AL$4:AL$40,Calculations!$AK$4:$AK$40,'IWS claimants per UC WC'!$A24)</f>
        <v>109.57914111814991</v>
      </c>
      <c r="C24" s="5">
        <f>SUMIFS(Calculations!AM$4:AM$40,Calculations!$AK$4:$AK$40,'IWS claimants per UC WC'!$A24)</f>
        <v>110.15293404298323</v>
      </c>
      <c r="D24" s="5">
        <f>SUMIFS(Calculations!AN$4:AN$40,Calculations!$AK$4:$AK$40,'IWS claimants per UC WC'!$A24)</f>
        <v>151.97320185971373</v>
      </c>
      <c r="E24" s="5">
        <f>SUMIFS(Calculations!AO$4:AO$40,Calculations!$AK$4:$AK$40,'IWS claimants per UC WC'!$A24)</f>
        <v>155.46253036815548</v>
      </c>
      <c r="F24" s="5">
        <f>SUMIFS(Calculations!AP$4:AP$40,Calculations!$AK$4:$AK$40,'IWS claimants per UC WC'!$A24)</f>
        <v>173.21318016096851</v>
      </c>
      <c r="G24" s="5">
        <f>SUMIFS(Calculations!AQ$4:AQ$40,Calculations!$AK$4:$AK$40,'IWS claimants per UC WC'!$A24)</f>
        <v>162.14855549531404</v>
      </c>
      <c r="H24" s="5">
        <f>SUMIFS(Calculations!AR$4:AR$40,Calculations!$AK$4:$AK$40,'IWS claimants per UC WC'!$A24)</f>
        <v>174.93711599521663</v>
      </c>
      <c r="I24" s="5">
        <f>SUMIFS(Calculations!AS$4:AS$40,Calculations!$AK$4:$AK$40,'IWS claimants per UC WC'!$A24)</f>
        <v>155.01888828926059</v>
      </c>
      <c r="J24" s="5">
        <f>SUMIFS(Calculations!AT$4:AT$40,Calculations!$AK$4:$AK$40,'IWS claimants per UC WC'!$A24)</f>
        <v>162.40397461589845</v>
      </c>
      <c r="K24" s="5">
        <f>SUMIFS(Calculations!AU$4:AU$40,Calculations!$AK$4:$AK$40,'IWS claimants per UC WC'!$A24)</f>
        <v>169.48724533470286</v>
      </c>
      <c r="L24" s="5">
        <f>SUMIFS(Calculations!AV$4:AV$40,Calculations!$AK$4:$AK$40,'IWS claimants per UC WC'!$A24)</f>
        <v>131.44430269254008</v>
      </c>
      <c r="M24" s="5">
        <f>SUMIFS(Calculations!AW$4:AW$40,Calculations!$AK$4:$AK$40,'IWS claimants per UC WC'!$A24)</f>
        <v>97.229067136032143</v>
      </c>
      <c r="N24" s="5">
        <f>SUMIFS(Calculations!AX$4:AX$40,Calculations!$AK$4:$AK$40,'IWS claimants per UC WC'!$A24)</f>
        <v>99.486966506241856</v>
      </c>
      <c r="O24" s="5">
        <f>SUMIFS(Calculations!AY$4:AY$40,Calculations!$AK$4:$AK$40,'IWS claimants per UC WC'!$A24)</f>
        <v>105.06188431422071</v>
      </c>
      <c r="P24" s="5">
        <f t="shared" si="0"/>
        <v>139.82849913781416</v>
      </c>
      <c r="Q24" s="5"/>
      <c r="R24" s="5"/>
      <c r="S24" s="3"/>
      <c r="T24" s="3"/>
      <c r="U24" s="3"/>
    </row>
    <row r="25" spans="1:21" x14ac:dyDescent="0.45">
      <c r="A25" s="3" t="s">
        <v>77</v>
      </c>
      <c r="B25" s="5">
        <f>SUMIFS(Calculations!AL$4:AL$40,Calculations!$AK$4:$AK$40,'IWS claimants per UC WC'!$A25)</f>
        <v>104.0221844205779</v>
      </c>
      <c r="C25" s="5">
        <f>SUMIFS(Calculations!AM$4:AM$40,Calculations!$AK$4:$AK$40,'IWS claimants per UC WC'!$A25)</f>
        <v>124.27450462033903</v>
      </c>
      <c r="D25" s="5">
        <f>SUMIFS(Calculations!AN$4:AN$40,Calculations!$AK$4:$AK$40,'IWS claimants per UC WC'!$A25)</f>
        <v>168.21904608960972</v>
      </c>
      <c r="E25" s="5">
        <f>SUMIFS(Calculations!AO$4:AO$40,Calculations!$AK$4:$AK$40,'IWS claimants per UC WC'!$A25)</f>
        <v>159.89548494983268</v>
      </c>
      <c r="F25" s="5">
        <f>SUMIFS(Calculations!AP$4:AP$40,Calculations!$AK$4:$AK$40,'IWS claimants per UC WC'!$A25)</f>
        <v>188.95783233876631</v>
      </c>
      <c r="G25" s="5">
        <f>SUMIFS(Calculations!AQ$4:AQ$40,Calculations!$AK$4:$AK$40,'IWS claimants per UC WC'!$A25)</f>
        <v>175.08438171218188</v>
      </c>
      <c r="H25" s="5">
        <f>SUMIFS(Calculations!AR$4:AR$40,Calculations!$AK$4:$AK$40,'IWS claimants per UC WC'!$A25)</f>
        <v>142.40702843835999</v>
      </c>
      <c r="I25" s="5">
        <f>SUMIFS(Calculations!AS$4:AS$40,Calculations!$AK$4:$AK$40,'IWS claimants per UC WC'!$A25)</f>
        <v>137.90672260020443</v>
      </c>
      <c r="J25" s="5">
        <f>SUMIFS(Calculations!AT$4:AT$40,Calculations!$AK$4:$AK$40,'IWS claimants per UC WC'!$A25)</f>
        <v>137.5643535639185</v>
      </c>
      <c r="K25" s="5">
        <f>SUMIFS(Calculations!AU$4:AU$40,Calculations!$AK$4:$AK$40,'IWS claimants per UC WC'!$A25)</f>
        <v>123.55275895450133</v>
      </c>
      <c r="L25" s="5">
        <f>SUMIFS(Calculations!AV$4:AV$40,Calculations!$AK$4:$AK$40,'IWS claimants per UC WC'!$A25)</f>
        <v>121.39780106731814</v>
      </c>
      <c r="M25" s="5">
        <f>SUMIFS(Calculations!AW$4:AW$40,Calculations!$AK$4:$AK$40,'IWS claimants per UC WC'!$A25)</f>
        <v>119.674142106753</v>
      </c>
      <c r="N25" s="5">
        <f>SUMIFS(Calculations!AX$4:AX$40,Calculations!$AK$4:$AK$40,'IWS claimants per UC WC'!$A25)</f>
        <v>108.89498970487286</v>
      </c>
      <c r="O25" s="5">
        <f>SUMIFS(Calculations!AY$4:AY$40,Calculations!$AK$4:$AK$40,'IWS claimants per UC WC'!$A25)</f>
        <v>110.30659017923286</v>
      </c>
      <c r="P25" s="5">
        <f t="shared" si="0"/>
        <v>137.29698719617633</v>
      </c>
      <c r="Q25" s="5"/>
      <c r="R25" s="5"/>
      <c r="S25" s="3"/>
      <c r="T25" s="3"/>
      <c r="U25" s="3"/>
    </row>
    <row r="26" spans="1:21" x14ac:dyDescent="0.45">
      <c r="A26" s="3" t="s">
        <v>78</v>
      </c>
      <c r="B26" s="5">
        <f>SUMIFS(Calculations!AL$4:AL$40,Calculations!$AK$4:$AK$40,'IWS claimants per UC WC'!$A26)</f>
        <v>85.304847076207921</v>
      </c>
      <c r="C26" s="5">
        <f>SUMIFS(Calculations!AM$4:AM$40,Calculations!$AK$4:$AK$40,'IWS claimants per UC WC'!$A26)</f>
        <v>87.076962041346121</v>
      </c>
      <c r="D26" s="5">
        <f>SUMIFS(Calculations!AN$4:AN$40,Calculations!$AK$4:$AK$40,'IWS claimants per UC WC'!$A26)</f>
        <v>180.31699358123853</v>
      </c>
      <c r="E26" s="5">
        <f>SUMIFS(Calculations!AO$4:AO$40,Calculations!$AK$4:$AK$40,'IWS claimants per UC WC'!$A26)</f>
        <v>165.74522656027361</v>
      </c>
      <c r="F26" s="5">
        <f>SUMIFS(Calculations!AP$4:AP$40,Calculations!$AK$4:$AK$40,'IWS claimants per UC WC'!$A26)</f>
        <v>188.51340103212917</v>
      </c>
      <c r="G26" s="5">
        <f>SUMIFS(Calculations!AQ$4:AQ$40,Calculations!$AK$4:$AK$40,'IWS claimants per UC WC'!$A26)</f>
        <v>154.74712795457546</v>
      </c>
      <c r="H26" s="5">
        <f>SUMIFS(Calculations!AR$4:AR$40,Calculations!$AK$4:$AK$40,'IWS claimants per UC WC'!$A26)</f>
        <v>133.57789751232374</v>
      </c>
      <c r="I26" s="5">
        <f>SUMIFS(Calculations!AS$4:AS$40,Calculations!$AK$4:$AK$40,'IWS claimants per UC WC'!$A26)</f>
        <v>125.64463197374593</v>
      </c>
      <c r="J26" s="5">
        <f>SUMIFS(Calculations!AT$4:AT$40,Calculations!$AK$4:$AK$40,'IWS claimants per UC WC'!$A26)</f>
        <v>120.48164043872201</v>
      </c>
      <c r="K26" s="5">
        <f>SUMIFS(Calculations!AU$4:AU$40,Calculations!$AK$4:$AK$40,'IWS claimants per UC WC'!$A26)</f>
        <v>116.22270492740368</v>
      </c>
      <c r="L26" s="5">
        <f>SUMIFS(Calculations!AV$4:AV$40,Calculations!$AK$4:$AK$40,'IWS claimants per UC WC'!$A26)</f>
        <v>104.7799774335829</v>
      </c>
      <c r="M26" s="5">
        <f>SUMIFS(Calculations!AW$4:AW$40,Calculations!$AK$4:$AK$40,'IWS claimants per UC WC'!$A26)</f>
        <v>102.65477860148265</v>
      </c>
      <c r="N26" s="5">
        <f>SUMIFS(Calculations!AX$4:AX$40,Calculations!$AK$4:$AK$40,'IWS claimants per UC WC'!$A26)</f>
        <v>101.71074533012757</v>
      </c>
      <c r="O26" s="5">
        <f>SUMIFS(Calculations!AY$4:AY$40,Calculations!$AK$4:$AK$40,'IWS claimants per UC WC'!$A26)</f>
        <v>94.235652615540843</v>
      </c>
      <c r="P26" s="5">
        <f t="shared" si="0"/>
        <v>125.78661336276427</v>
      </c>
      <c r="Q26" s="5"/>
      <c r="R26" s="5"/>
      <c r="S26" s="3"/>
      <c r="T26" s="3"/>
      <c r="U26" s="3"/>
    </row>
    <row r="27" spans="1:21" x14ac:dyDescent="0.45">
      <c r="A27" s="3" t="s">
        <v>79</v>
      </c>
      <c r="B27" s="5">
        <f>SUMIFS(Calculations!AL$4:AL$40,Calculations!$AK$4:$AK$40,'IWS claimants per UC WC'!$A27)</f>
        <v>123.88143365593073</v>
      </c>
      <c r="C27" s="5">
        <f>SUMIFS(Calculations!AM$4:AM$40,Calculations!$AK$4:$AK$40,'IWS claimants per UC WC'!$A27)</f>
        <v>120.73864581600411</v>
      </c>
      <c r="D27" s="5">
        <f>SUMIFS(Calculations!AN$4:AN$40,Calculations!$AK$4:$AK$40,'IWS claimants per UC WC'!$A27)</f>
        <v>175.94381892331791</v>
      </c>
      <c r="E27" s="5">
        <f>SUMIFS(Calculations!AO$4:AO$40,Calculations!$AK$4:$AK$40,'IWS claimants per UC WC'!$A27)</f>
        <v>170.74604531851219</v>
      </c>
      <c r="F27" s="5">
        <f>SUMIFS(Calculations!AP$4:AP$40,Calculations!$AK$4:$AK$40,'IWS claimants per UC WC'!$A27)</f>
        <v>205.40841381568194</v>
      </c>
      <c r="G27" s="5">
        <f>SUMIFS(Calculations!AQ$4:AQ$40,Calculations!$AK$4:$AK$40,'IWS claimants per UC WC'!$A27)</f>
        <v>170.71112048955467</v>
      </c>
      <c r="H27" s="5">
        <f>SUMIFS(Calculations!AR$4:AR$40,Calculations!$AK$4:$AK$40,'IWS claimants per UC WC'!$A27)</f>
        <v>165.3813152980365</v>
      </c>
      <c r="I27" s="5">
        <f>SUMIFS(Calculations!AS$4:AS$40,Calculations!$AK$4:$AK$40,'IWS claimants per UC WC'!$A27)</f>
        <v>158.39148372637899</v>
      </c>
      <c r="J27" s="5">
        <f>SUMIFS(Calculations!AT$4:AT$40,Calculations!$AK$4:$AK$40,'IWS claimants per UC WC'!$A27)</f>
        <v>148.60178410343784</v>
      </c>
      <c r="K27" s="5">
        <f>SUMIFS(Calculations!AU$4:AU$40,Calculations!$AK$4:$AK$40,'IWS claimants per UC WC'!$A27)</f>
        <v>151.50179810565768</v>
      </c>
      <c r="L27" s="5">
        <f>SUMIFS(Calculations!AV$4:AV$40,Calculations!$AK$4:$AK$40,'IWS claimants per UC WC'!$A27)</f>
        <v>147.044200268483</v>
      </c>
      <c r="M27" s="5">
        <f>SUMIFS(Calculations!AW$4:AW$40,Calculations!$AK$4:$AK$40,'IWS claimants per UC WC'!$A27)</f>
        <v>138.84871818950128</v>
      </c>
      <c r="N27" s="5">
        <f>SUMIFS(Calculations!AX$4:AX$40,Calculations!$AK$4:$AK$40,'IWS claimants per UC WC'!$A27)</f>
        <v>117.70805330465832</v>
      </c>
      <c r="O27" s="5">
        <f>SUMIFS(Calculations!AY$4:AY$40,Calculations!$AK$4:$AK$40,'IWS claimants per UC WC'!$A27)</f>
        <v>103.65943731954606</v>
      </c>
      <c r="P27" s="5">
        <f t="shared" si="0"/>
        <v>149.8975905953358</v>
      </c>
      <c r="Q27" s="5"/>
      <c r="R27" s="5"/>
      <c r="S27" s="3"/>
      <c r="T27" s="3"/>
      <c r="U27" s="3"/>
    </row>
    <row r="28" spans="1:21" x14ac:dyDescent="0.45">
      <c r="A28" s="3" t="s">
        <v>80</v>
      </c>
      <c r="B28" s="5">
        <f>SUMIFS(Calculations!AL$4:AL$40,Calculations!$AK$4:$AK$40,'IWS claimants per UC WC'!$A28)</f>
        <v>117.52394466122738</v>
      </c>
      <c r="C28" s="5">
        <f>SUMIFS(Calculations!AM$4:AM$40,Calculations!$AK$4:$AK$40,'IWS claimants per UC WC'!$A28)</f>
        <v>96.847867675191992</v>
      </c>
      <c r="D28" s="5">
        <f>SUMIFS(Calculations!AN$4:AN$40,Calculations!$AK$4:$AK$40,'IWS claimants per UC WC'!$A28)</f>
        <v>131.37248307637606</v>
      </c>
      <c r="E28" s="5">
        <f>SUMIFS(Calculations!AO$4:AO$40,Calculations!$AK$4:$AK$40,'IWS claimants per UC WC'!$A28)</f>
        <v>144.81613174885371</v>
      </c>
      <c r="F28" s="5">
        <f>SUMIFS(Calculations!AP$4:AP$40,Calculations!$AK$4:$AK$40,'IWS claimants per UC WC'!$A28)</f>
        <v>197.13919062556707</v>
      </c>
      <c r="G28" s="5">
        <f>SUMIFS(Calculations!AQ$4:AQ$40,Calculations!$AK$4:$AK$40,'IWS claimants per UC WC'!$A28)</f>
        <v>179.21982612622773</v>
      </c>
      <c r="H28" s="5">
        <f>SUMIFS(Calculations!AR$4:AR$40,Calculations!$AK$4:$AK$40,'IWS claimants per UC WC'!$A28)</f>
        <v>168.51645730640791</v>
      </c>
      <c r="I28" s="5">
        <f>SUMIFS(Calculations!AS$4:AS$40,Calculations!$AK$4:$AK$40,'IWS claimants per UC WC'!$A28)</f>
        <v>148.69998519907242</v>
      </c>
      <c r="J28" s="5">
        <f>SUMIFS(Calculations!AT$4:AT$40,Calculations!$AK$4:$AK$40,'IWS claimants per UC WC'!$A28)</f>
        <v>124.14698162729657</v>
      </c>
      <c r="K28" s="5">
        <f>SUMIFS(Calculations!AU$4:AU$40,Calculations!$AK$4:$AK$40,'IWS claimants per UC WC'!$A28)</f>
        <v>120.57187915006638</v>
      </c>
      <c r="L28" s="5">
        <f>SUMIFS(Calculations!AV$4:AV$40,Calculations!$AK$4:$AK$40,'IWS claimants per UC WC'!$A28)</f>
        <v>123.95756974688456</v>
      </c>
      <c r="M28" s="5">
        <f>SUMIFS(Calculations!AW$4:AW$40,Calculations!$AK$4:$AK$40,'IWS claimants per UC WC'!$A28)</f>
        <v>113.1461391193363</v>
      </c>
      <c r="N28" s="5">
        <f>SUMIFS(Calculations!AX$4:AX$40,Calculations!$AK$4:$AK$40,'IWS claimants per UC WC'!$A28)</f>
        <v>116.0919540229885</v>
      </c>
      <c r="O28" s="5">
        <f>SUMIFS(Calculations!AY$4:AY$40,Calculations!$AK$4:$AK$40,'IWS claimants per UC WC'!$A28)</f>
        <v>116.87195983053503</v>
      </c>
      <c r="P28" s="5">
        <f t="shared" si="0"/>
        <v>135.63731213685941</v>
      </c>
      <c r="Q28" s="5"/>
      <c r="R28" s="5"/>
      <c r="S28" s="3"/>
      <c r="T28" s="3"/>
      <c r="U28" s="3"/>
    </row>
    <row r="29" spans="1:21" x14ac:dyDescent="0.45">
      <c r="A29" s="3" t="s">
        <v>81</v>
      </c>
      <c r="B29" s="5">
        <f>SUMIFS(Calculations!AL$4:AL$40,Calculations!$AK$4:$AK$40,'IWS claimants per UC WC'!$A29)</f>
        <v>106.85018403369402</v>
      </c>
      <c r="C29" s="5">
        <f>SUMIFS(Calculations!AM$4:AM$40,Calculations!$AK$4:$AK$40,'IWS claimants per UC WC'!$A29)</f>
        <v>104.18306656170732</v>
      </c>
      <c r="D29" s="5">
        <f>SUMIFS(Calculations!AN$4:AN$40,Calculations!$AK$4:$AK$40,'IWS claimants per UC WC'!$A29)</f>
        <v>178.5307605780047</v>
      </c>
      <c r="E29" s="5">
        <f>SUMIFS(Calculations!AO$4:AO$40,Calculations!$AK$4:$AK$40,'IWS claimants per UC WC'!$A29)</f>
        <v>200.7696844588616</v>
      </c>
      <c r="F29" s="5">
        <f>SUMIFS(Calculations!AP$4:AP$40,Calculations!$AK$4:$AK$40,'IWS claimants per UC WC'!$A29)</f>
        <v>198.8379639455091</v>
      </c>
      <c r="G29" s="5">
        <f>SUMIFS(Calculations!AQ$4:AQ$40,Calculations!$AK$4:$AK$40,'IWS claimants per UC WC'!$A29)</f>
        <v>182.24057963059511</v>
      </c>
      <c r="H29" s="5">
        <f>SUMIFS(Calculations!AR$4:AR$40,Calculations!$AK$4:$AK$40,'IWS claimants per UC WC'!$A29)</f>
        <v>187.39781642618081</v>
      </c>
      <c r="I29" s="5">
        <f>SUMIFS(Calculations!AS$4:AS$40,Calculations!$AK$4:$AK$40,'IWS claimants per UC WC'!$A29)</f>
        <v>160.28023742337243</v>
      </c>
      <c r="J29" s="5">
        <f>SUMIFS(Calculations!AT$4:AT$40,Calculations!$AK$4:$AK$40,'IWS claimants per UC WC'!$A29)</f>
        <v>126.43802647412743</v>
      </c>
      <c r="K29" s="5">
        <f>SUMIFS(Calculations!AU$4:AU$40,Calculations!$AK$4:$AK$40,'IWS claimants per UC WC'!$A29)</f>
        <v>125.89859932925617</v>
      </c>
      <c r="L29" s="5">
        <f>SUMIFS(Calculations!AV$4:AV$40,Calculations!$AK$4:$AK$40,'IWS claimants per UC WC'!$A29)</f>
        <v>116.53026318209405</v>
      </c>
      <c r="M29" s="5">
        <f>SUMIFS(Calculations!AW$4:AW$40,Calculations!$AK$4:$AK$40,'IWS claimants per UC WC'!$A29)</f>
        <v>107.85831408572389</v>
      </c>
      <c r="N29" s="5">
        <f>SUMIFS(Calculations!AX$4:AX$40,Calculations!$AK$4:$AK$40,'IWS claimants per UC WC'!$A29)</f>
        <v>111.83925066290149</v>
      </c>
      <c r="O29" s="5">
        <f>SUMIFS(Calculations!AY$4:AY$40,Calculations!$AK$4:$AK$40,'IWS claimants per UC WC'!$A29)</f>
        <v>101.82361872889011</v>
      </c>
      <c r="P29" s="5">
        <f t="shared" si="0"/>
        <v>143.53416896577986</v>
      </c>
      <c r="Q29" s="5"/>
      <c r="R29" s="5"/>
      <c r="S29" s="3"/>
      <c r="T29" s="3"/>
      <c r="U29" s="3"/>
    </row>
    <row r="30" spans="1:21" x14ac:dyDescent="0.45">
      <c r="A30" s="3" t="s">
        <v>83</v>
      </c>
      <c r="B30" s="5">
        <f>SUMIFS(Calculations!AL$4:AL$40,Calculations!$AK$4:$AK$40,'IWS claimants per UC WC'!$A30)</f>
        <v>123.41598111780742</v>
      </c>
      <c r="C30" s="5">
        <f>SUMIFS(Calculations!AM$4:AM$40,Calculations!$AK$4:$AK$40,'IWS claimants per UC WC'!$A30)</f>
        <v>125.3405838252081</v>
      </c>
      <c r="D30" s="5">
        <f>SUMIFS(Calculations!AN$4:AN$40,Calculations!$AK$4:$AK$40,'IWS claimants per UC WC'!$A30)</f>
        <v>225.23501570730383</v>
      </c>
      <c r="E30" s="5">
        <f>SUMIFS(Calculations!AO$4:AO$40,Calculations!$AK$4:$AK$40,'IWS claimants per UC WC'!$A30)</f>
        <v>366.18605817452357</v>
      </c>
      <c r="F30" s="5">
        <f>SUMIFS(Calculations!AP$4:AP$40,Calculations!$AK$4:$AK$40,'IWS claimants per UC WC'!$A30)</f>
        <v>234.02396245796342</v>
      </c>
      <c r="G30" s="115">
        <f>SUMIFS(Calculations!AQ$4:AQ$40,Calculations!$AK$4:$AK$40,'IWS claimants per UC WC'!$A30)</f>
        <v>209.83017879853372</v>
      </c>
      <c r="H30" s="5">
        <f>SUMIFS(Calculations!AR$4:AR$40,Calculations!$AK$4:$AK$40,'IWS claimants per UC WC'!$A30)</f>
        <v>236.89304326247</v>
      </c>
      <c r="I30" s="5">
        <f>SUMIFS(Calculations!AS$4:AS$40,Calculations!$AK$4:$AK$40,'IWS claimants per UC WC'!$A30)</f>
        <v>233.21280133000832</v>
      </c>
      <c r="J30" s="5">
        <f>SUMIFS(Calculations!AT$4:AT$40,Calculations!$AK$4:$AK$40,'IWS claimants per UC WC'!$A30)</f>
        <v>226.07166778298722</v>
      </c>
      <c r="K30" s="5">
        <f>SUMIFS(Calculations!AU$4:AU$40,Calculations!$AK$4:$AK$40,'IWS claimants per UC WC'!$A30)</f>
        <v>230.5861113443614</v>
      </c>
      <c r="L30" s="5">
        <f>SUMIFS(Calculations!AV$4:AV$40,Calculations!$AK$4:$AK$40,'IWS claimants per UC WC'!$A30)</f>
        <v>175.87806282387555</v>
      </c>
      <c r="M30" s="5">
        <f>SUMIFS(Calculations!AW$4:AW$40,Calculations!$AK$4:$AK$40,'IWS claimants per UC WC'!$A30)</f>
        <v>157.70694997786629</v>
      </c>
      <c r="N30" s="5">
        <f>SUMIFS(Calculations!AX$4:AX$40,Calculations!$AK$4:$AK$40,'IWS claimants per UC WC'!$A30)</f>
        <v>147.93908420863397</v>
      </c>
      <c r="O30" s="5">
        <f>SUMIFS(Calculations!AY$4:AY$40,Calculations!$AK$4:$AK$40,'IWS claimants per UC WC'!$A30)</f>
        <v>115.71871360037899</v>
      </c>
      <c r="P30" s="5">
        <f t="shared" si="0"/>
        <v>200.57415817228016</v>
      </c>
      <c r="Q30" s="5"/>
      <c r="R30" s="5"/>
      <c r="S30" s="3"/>
      <c r="T30" s="3"/>
      <c r="U30" s="3"/>
    </row>
    <row r="31" spans="1:21" x14ac:dyDescent="0.45">
      <c r="A31" s="3" t="s">
        <v>84</v>
      </c>
      <c r="B31" s="5">
        <f>SUMIFS(Calculations!AL$4:AL$40,Calculations!$AK$4:$AK$40,'IWS claimants per UC WC'!$A31)</f>
        <v>142.42633586639829</v>
      </c>
      <c r="C31" s="5">
        <f>SUMIFS(Calculations!AM$4:AM$40,Calculations!$AK$4:$AK$40,'IWS claimants per UC WC'!$A31)</f>
        <v>140.49158969825282</v>
      </c>
      <c r="D31" s="5">
        <f>SUMIFS(Calculations!AN$4:AN$40,Calculations!$AK$4:$AK$40,'IWS claimants per UC WC'!$A31)</f>
        <v>185.99108032364072</v>
      </c>
      <c r="E31" s="5">
        <f>SUMIFS(Calculations!AO$4:AO$40,Calculations!$AK$4:$AK$40,'IWS claimants per UC WC'!$A31)</f>
        <v>274.59994810137533</v>
      </c>
      <c r="F31" s="5">
        <f>SUMIFS(Calculations!AP$4:AP$40,Calculations!$AK$4:$AK$40,'IWS claimants per UC WC'!$A31)</f>
        <v>275.12009790490782</v>
      </c>
      <c r="G31" s="5">
        <f>SUMIFS(Calculations!AQ$4:AQ$40,Calculations!$AK$4:$AK$40,'IWS claimants per UC WC'!$A31)</f>
        <v>278.18722407424082</v>
      </c>
      <c r="H31" s="5">
        <f>SUMIFS(Calculations!AR$4:AR$40,Calculations!$AK$4:$AK$40,'IWS claimants per UC WC'!$A31)</f>
        <v>252.70971346476156</v>
      </c>
      <c r="I31" s="5">
        <f>SUMIFS(Calculations!AS$4:AS$40,Calculations!$AK$4:$AK$40,'IWS claimants per UC WC'!$A31)</f>
        <v>250.80821142810933</v>
      </c>
      <c r="J31" s="5">
        <f>SUMIFS(Calculations!AT$4:AT$40,Calculations!$AK$4:$AK$40,'IWS claimants per UC WC'!$A31)</f>
        <v>246.05836415947371</v>
      </c>
      <c r="K31" s="5">
        <f>SUMIFS(Calculations!AU$4:AU$40,Calculations!$AK$4:$AK$40,'IWS claimants per UC WC'!$A31)</f>
        <v>217.5273977508773</v>
      </c>
      <c r="L31" s="5">
        <f>SUMIFS(Calculations!AV$4:AV$40,Calculations!$AK$4:$AK$40,'IWS claimants per UC WC'!$A31)</f>
        <v>179.94498994439832</v>
      </c>
      <c r="M31" s="5">
        <f>SUMIFS(Calculations!AW$4:AW$40,Calculations!$AK$4:$AK$40,'IWS claimants per UC WC'!$A31)</f>
        <v>162.67066357814412</v>
      </c>
      <c r="N31" s="5">
        <f>SUMIFS(Calculations!AX$4:AX$40,Calculations!$AK$4:$AK$40,'IWS claimants per UC WC'!$A31)</f>
        <v>151.46061554512258</v>
      </c>
      <c r="O31" s="5">
        <f>SUMIFS(Calculations!AY$4:AY$40,Calculations!$AK$4:$AK$40,'IWS claimants per UC WC'!$A31)</f>
        <v>124.84476796392883</v>
      </c>
      <c r="P31" s="5">
        <f t="shared" si="0"/>
        <v>205.91721427168798</v>
      </c>
      <c r="Q31" s="5"/>
      <c r="R31" s="5"/>
      <c r="S31" s="3"/>
      <c r="T31" s="3"/>
      <c r="U31" s="3"/>
    </row>
    <row r="32" spans="1:21" x14ac:dyDescent="0.45">
      <c r="A32" s="3" t="s">
        <v>85</v>
      </c>
      <c r="B32" s="5">
        <f>SUMIFS(Calculations!AL$4:AL$40,Calculations!$AK$4:$AK$40,'IWS claimants per UC WC'!$A32)</f>
        <v>105.7395021972678</v>
      </c>
      <c r="C32" s="5">
        <f>SUMIFS(Calculations!AM$4:AM$40,Calculations!$AK$4:$AK$40,'IWS claimants per UC WC'!$A32)</f>
        <v>108.90666160381605</v>
      </c>
      <c r="D32" s="5">
        <f>SUMIFS(Calculations!AN$4:AN$40,Calculations!$AK$4:$AK$40,'IWS claimants per UC WC'!$A32)</f>
        <v>220.86391040260128</v>
      </c>
      <c r="E32" s="5">
        <f>SUMIFS(Calculations!AO$4:AO$40,Calculations!$AK$4:$AK$40,'IWS claimants per UC WC'!$A32)</f>
        <v>230.74494690664565</v>
      </c>
      <c r="F32" s="5">
        <f>SUMIFS(Calculations!AP$4:AP$40,Calculations!$AK$4:$AK$40,'IWS claimants per UC WC'!$A32)</f>
        <v>206.93719883716287</v>
      </c>
      <c r="G32" s="5">
        <f>SUMIFS(Calculations!AQ$4:AQ$40,Calculations!$AK$4:$AK$40,'IWS claimants per UC WC'!$A32)</f>
        <v>191.27075812274347</v>
      </c>
      <c r="H32" s="5">
        <f>SUMIFS(Calculations!AR$4:AR$40,Calculations!$AK$4:$AK$40,'IWS claimants per UC WC'!$A32)</f>
        <v>185.07829822616387</v>
      </c>
      <c r="I32" s="5">
        <f>SUMIFS(Calculations!AS$4:AS$40,Calculations!$AK$4:$AK$40,'IWS claimants per UC WC'!$A32)</f>
        <v>128.84659598927053</v>
      </c>
      <c r="J32" s="5">
        <f>SUMIFS(Calculations!AT$4:AT$40,Calculations!$AK$4:$AK$40,'IWS claimants per UC WC'!$A32)</f>
        <v>116.5958609723981</v>
      </c>
      <c r="K32" s="5">
        <f>SUMIFS(Calculations!AU$4:AU$40,Calculations!$AK$4:$AK$40,'IWS claimants per UC WC'!$A32)</f>
        <v>125.15027216675686</v>
      </c>
      <c r="L32" s="5">
        <f>SUMIFS(Calculations!AV$4:AV$40,Calculations!$AK$4:$AK$40,'IWS claimants per UC WC'!$A32)</f>
        <v>112.84053928405386</v>
      </c>
      <c r="M32" s="5">
        <f>SUMIFS(Calculations!AW$4:AW$40,Calculations!$AK$4:$AK$40,'IWS claimants per UC WC'!$A32)</f>
        <v>108.34128390350283</v>
      </c>
      <c r="N32" s="5">
        <f>SUMIFS(Calculations!AX$4:AX$40,Calculations!$AK$4:$AK$40,'IWS claimants per UC WC'!$A32)</f>
        <v>113.62721417069238</v>
      </c>
      <c r="O32" s="5">
        <f>SUMIFS(Calculations!AY$4:AY$40,Calculations!$AK$4:$AK$40,'IWS claimants per UC WC'!$A32)</f>
        <v>85.215453194650976</v>
      </c>
      <c r="P32" s="5">
        <f t="shared" si="0"/>
        <v>145.72560685555192</v>
      </c>
      <c r="Q32" s="5"/>
      <c r="R32" s="5"/>
      <c r="S32" s="3"/>
      <c r="T32" s="3"/>
      <c r="U32" s="3"/>
    </row>
    <row r="33" spans="1:35" x14ac:dyDescent="0.45">
      <c r="A33" s="3" t="s">
        <v>86</v>
      </c>
      <c r="B33" s="5">
        <f>SUMIFS(Calculations!AL$4:AL$40,Calculations!$AK$4:$AK$40,'IWS claimants per UC WC'!$A33)</f>
        <v>102.22390504744544</v>
      </c>
      <c r="C33" s="5">
        <f>SUMIFS(Calculations!AM$4:AM$40,Calculations!$AK$4:$AK$40,'IWS claimants per UC WC'!$A33)</f>
        <v>105.92688661837437</v>
      </c>
      <c r="D33" s="5">
        <f>SUMIFS(Calculations!AN$4:AN$40,Calculations!$AK$4:$AK$40,'IWS claimants per UC WC'!$A33)</f>
        <v>190.07161125319692</v>
      </c>
      <c r="E33" s="5">
        <f>SUMIFS(Calculations!AO$4:AO$40,Calculations!$AK$4:$AK$40,'IWS claimants per UC WC'!$A33)</f>
        <v>246.04242364725479</v>
      </c>
      <c r="F33" s="5">
        <f>SUMIFS(Calculations!AP$4:AP$40,Calculations!$AK$4:$AK$40,'IWS claimants per UC WC'!$A33)</f>
        <v>198.13964581718429</v>
      </c>
      <c r="G33" s="5">
        <f>SUMIFS(Calculations!AQ$4:AQ$40,Calculations!$AK$4:$AK$40,'IWS claimants per UC WC'!$A33)</f>
        <v>230.09871213407359</v>
      </c>
      <c r="H33" s="5">
        <f>SUMIFS(Calculations!AR$4:AR$40,Calculations!$AK$4:$AK$40,'IWS claimants per UC WC'!$A33)</f>
        <v>201.83692793266667</v>
      </c>
      <c r="I33" s="5">
        <f>SUMIFS(Calculations!AS$4:AS$40,Calculations!$AK$4:$AK$40,'IWS claimants per UC WC'!$A33)</f>
        <v>180.08832416518155</v>
      </c>
      <c r="J33" s="5">
        <f>SUMIFS(Calculations!AT$4:AT$40,Calculations!$AK$4:$AK$40,'IWS claimants per UC WC'!$A33)</f>
        <v>171.40516650156204</v>
      </c>
      <c r="K33" s="5">
        <f>SUMIFS(Calculations!AU$4:AU$40,Calculations!$AK$4:$AK$40,'IWS claimants per UC WC'!$A33)</f>
        <v>161.79751482632022</v>
      </c>
      <c r="L33" s="5">
        <f>SUMIFS(Calculations!AV$4:AV$40,Calculations!$AK$4:$AK$40,'IWS claimants per UC WC'!$A33)</f>
        <v>151.33885825601746</v>
      </c>
      <c r="M33" s="5">
        <f>SUMIFS(Calculations!AW$4:AW$40,Calculations!$AK$4:$AK$40,'IWS claimants per UC WC'!$A33)</f>
        <v>141.67989314056734</v>
      </c>
      <c r="N33" s="5">
        <f>SUMIFS(Calculations!AX$4:AX$40,Calculations!$AK$4:$AK$40,'IWS claimants per UC WC'!$A33)</f>
        <v>125.0136494813198</v>
      </c>
      <c r="O33" s="5">
        <f>SUMIFS(Calculations!AY$4:AY$40,Calculations!$AK$4:$AK$40,'IWS claimants per UC WC'!$A33)</f>
        <v>118.83456128600143</v>
      </c>
      <c r="P33" s="5">
        <f t="shared" si="0"/>
        <v>166.03557715051184</v>
      </c>
      <c r="Q33" s="5"/>
      <c r="R33" s="5"/>
      <c r="S33" s="3"/>
      <c r="T33" s="3"/>
      <c r="U33" s="3"/>
    </row>
    <row r="34" spans="1:35" x14ac:dyDescent="0.45">
      <c r="A34" s="3" t="s">
        <v>87</v>
      </c>
      <c r="B34" s="5">
        <f>SUMIFS(Calculations!AL$4:AL$40,Calculations!$AK$4:$AK$40,'IWS claimants per UC WC'!$A34)</f>
        <v>100.67066842591082</v>
      </c>
      <c r="C34" s="5">
        <f>SUMIFS(Calculations!AM$4:AM$40,Calculations!$AK$4:$AK$40,'IWS claimants per UC WC'!$A34)</f>
        <v>102.87383650211081</v>
      </c>
      <c r="D34" s="5">
        <f>SUMIFS(Calculations!AN$4:AN$40,Calculations!$AK$4:$AK$40,'IWS claimants per UC WC'!$A34)</f>
        <v>216.37177231930747</v>
      </c>
      <c r="E34" s="5">
        <f>SUMIFS(Calculations!AO$4:AO$40,Calculations!$AK$4:$AK$40,'IWS claimants per UC WC'!$A34)</f>
        <v>272.25704517198511</v>
      </c>
      <c r="F34" s="5">
        <f>SUMIFS(Calculations!AP$4:AP$40,Calculations!$AK$4:$AK$40,'IWS claimants per UC WC'!$A34)</f>
        <v>243.80055883618334</v>
      </c>
      <c r="G34" s="5">
        <f>SUMIFS(Calculations!AQ$4:AQ$40,Calculations!$AK$4:$AK$40,'IWS claimants per UC WC'!$A34)</f>
        <v>247.93543543543532</v>
      </c>
      <c r="H34" s="5">
        <f>SUMIFS(Calculations!AR$4:AR$40,Calculations!$AK$4:$AK$40,'IWS claimants per UC WC'!$A34)</f>
        <v>239.79132977427275</v>
      </c>
      <c r="I34" s="5">
        <f>SUMIFS(Calculations!AS$4:AS$40,Calculations!$AK$4:$AK$40,'IWS claimants per UC WC'!$A34)</f>
        <v>229.67690129535319</v>
      </c>
      <c r="J34" s="5">
        <f>SUMIFS(Calculations!AT$4:AT$40,Calculations!$AK$4:$AK$40,'IWS claimants per UC WC'!$A34)</f>
        <v>226.20283762480292</v>
      </c>
      <c r="K34" s="5">
        <f>SUMIFS(Calculations!AU$4:AU$40,Calculations!$AK$4:$AK$40,'IWS claimants per UC WC'!$A34)</f>
        <v>206.2894347007076</v>
      </c>
      <c r="L34" s="5">
        <f>SUMIFS(Calculations!AV$4:AV$40,Calculations!$AK$4:$AK$40,'IWS claimants per UC WC'!$A34)</f>
        <v>186.47576026458003</v>
      </c>
      <c r="M34" s="115">
        <f>SUMIFS(Calculations!AW$4:AW$40,Calculations!$AK$4:$AK$40,'IWS claimants per UC WC'!$A34)</f>
        <v>162.01249730661485</v>
      </c>
      <c r="N34" s="5">
        <f>SUMIFS(Calculations!AX$4:AX$40,Calculations!$AK$4:$AK$40,'IWS claimants per UC WC'!$A34)</f>
        <v>123.170894457505</v>
      </c>
      <c r="O34" s="5">
        <f>SUMIFS(Calculations!AY$4:AY$40,Calculations!$AK$4:$AK$40,'IWS claimants per UC WC'!$A34)</f>
        <v>126.07358808769759</v>
      </c>
      <c r="P34" s="5">
        <f t="shared" si="0"/>
        <v>191.68589715731906</v>
      </c>
      <c r="Q34" s="5"/>
      <c r="R34" s="5"/>
      <c r="S34" s="3"/>
      <c r="T34" s="3"/>
      <c r="U34" s="3"/>
    </row>
    <row r="35" spans="1:35" x14ac:dyDescent="0.45">
      <c r="A35" s="3" t="s">
        <v>89</v>
      </c>
      <c r="B35" s="5">
        <f>SUMIFS(Calculations!AL$4:AL$40,Calculations!$AK$4:$AK$40,'IWS claimants per UC WC'!$A35)</f>
        <v>113.1038219844952</v>
      </c>
      <c r="C35" s="115">
        <f>SUMIFS(Calculations!AM$4:AM$40,Calculations!$AK$4:$AK$40,'IWS claimants per UC WC'!$A35)</f>
        <v>137.06156309125296</v>
      </c>
      <c r="D35" s="5">
        <f>SUMIFS(Calculations!AN$4:AN$40,Calculations!$AK$4:$AK$40,'IWS claimants per UC WC'!$A35)</f>
        <v>175.79252954422992</v>
      </c>
      <c r="E35" s="5">
        <f>SUMIFS(Calculations!AO$4:AO$40,Calculations!$AK$4:$AK$40,'IWS claimants per UC WC'!$A35)</f>
        <v>237.64324403994237</v>
      </c>
      <c r="F35" s="5">
        <f>SUMIFS(Calculations!AP$4:AP$40,Calculations!$AK$4:$AK$40,'IWS claimants per UC WC'!$A35)</f>
        <v>222.5984172343922</v>
      </c>
      <c r="G35" s="5">
        <f>SUMIFS(Calculations!AQ$4:AQ$40,Calculations!$AK$4:$AK$40,'IWS claimants per UC WC'!$A35)</f>
        <v>197.62306793089999</v>
      </c>
      <c r="H35" s="5">
        <f>SUMIFS(Calculations!AR$4:AR$40,Calculations!$AK$4:$AK$40,'IWS claimants per UC WC'!$A35)</f>
        <v>192.24916053109882</v>
      </c>
      <c r="I35" s="5">
        <f>SUMIFS(Calculations!AS$4:AS$40,Calculations!$AK$4:$AK$40,'IWS claimants per UC WC'!$A35)</f>
        <v>182.22522522522513</v>
      </c>
      <c r="J35" s="5">
        <f>SUMIFS(Calculations!AT$4:AT$40,Calculations!$AK$4:$AK$40,'IWS claimants per UC WC'!$A35)</f>
        <v>165.64909475127081</v>
      </c>
      <c r="K35" s="5">
        <f>SUMIFS(Calculations!AU$4:AU$40,Calculations!$AK$4:$AK$40,'IWS claimants per UC WC'!$A35)</f>
        <v>158.25649848122362</v>
      </c>
      <c r="L35" s="5">
        <f>SUMIFS(Calculations!AV$4:AV$40,Calculations!$AK$4:$AK$40,'IWS claimants per UC WC'!$A35)</f>
        <v>151.53084539223144</v>
      </c>
      <c r="M35" s="5">
        <f>SUMIFS(Calculations!AW$4:AW$40,Calculations!$AK$4:$AK$40,'IWS claimants per UC WC'!$A35)</f>
        <v>135.67414403778028</v>
      </c>
      <c r="N35" s="5">
        <f>SUMIFS(Calculations!AX$4:AX$40,Calculations!$AK$4:$AK$40,'IWS claimants per UC WC'!$A35)</f>
        <v>140.89854606426704</v>
      </c>
      <c r="O35" s="5">
        <f>SUMIFS(Calculations!AY$4:AY$40,Calculations!$AK$4:$AK$40,'IWS claimants per UC WC'!$A35)</f>
        <v>111.00652610441765</v>
      </c>
      <c r="P35" s="5">
        <f t="shared" si="0"/>
        <v>165.80804888662342</v>
      </c>
      <c r="Q35" s="5"/>
      <c r="R35" s="5"/>
      <c r="S35" s="3"/>
      <c r="T35" s="3"/>
      <c r="U35" s="3"/>
    </row>
    <row r="36" spans="1:35" x14ac:dyDescent="0.45">
      <c r="A36" s="3" t="s">
        <v>90</v>
      </c>
      <c r="B36" s="5">
        <f>SUMIFS(Calculations!AL$4:AL$40,Calculations!$AK$4:$AK$40,'IWS claimants per UC WC'!$A36)</f>
        <v>131.5478175083467</v>
      </c>
      <c r="C36" s="5">
        <f>SUMIFS(Calculations!AM$4:AM$40,Calculations!$AK$4:$AK$40,'IWS claimants per UC WC'!$A36)</f>
        <v>132.21779839191484</v>
      </c>
      <c r="D36" s="5">
        <f>SUMIFS(Calculations!AN$4:AN$40,Calculations!$AK$4:$AK$40,'IWS claimants per UC WC'!$A36)</f>
        <v>234.71559633027522</v>
      </c>
      <c r="E36" s="5">
        <f>SUMIFS(Calculations!AO$4:AO$40,Calculations!$AK$4:$AK$40,'IWS claimants per UC WC'!$A36)</f>
        <v>299.5449740313461</v>
      </c>
      <c r="F36" s="5">
        <f>SUMIFS(Calculations!AP$4:AP$40,Calculations!$AK$4:$AK$40,'IWS claimants per UC WC'!$A36)</f>
        <v>236.15975386441465</v>
      </c>
      <c r="G36" s="5">
        <f>SUMIFS(Calculations!AQ$4:AQ$40,Calculations!$AK$4:$AK$40,'IWS claimants per UC WC'!$A36)</f>
        <v>213.93991712707171</v>
      </c>
      <c r="H36" s="5">
        <f>SUMIFS(Calculations!AR$4:AR$40,Calculations!$AK$4:$AK$40,'IWS claimants per UC WC'!$A36)</f>
        <v>203.03780378037786</v>
      </c>
      <c r="I36" s="5">
        <f>SUMIFS(Calculations!AS$4:AS$40,Calculations!$AK$4:$AK$40,'IWS claimants per UC WC'!$A36)</f>
        <v>191.83964752241749</v>
      </c>
      <c r="J36" s="5">
        <f>SUMIFS(Calculations!AT$4:AT$40,Calculations!$AK$4:$AK$40,'IWS claimants per UC WC'!$A36)</f>
        <v>212.13092566869668</v>
      </c>
      <c r="K36" s="5">
        <f>SUMIFS(Calculations!AU$4:AU$40,Calculations!$AK$4:$AK$40,'IWS claimants per UC WC'!$A36)</f>
        <v>245.45713240375605</v>
      </c>
      <c r="L36" s="5">
        <f>SUMIFS(Calculations!AV$4:AV$40,Calculations!$AK$4:$AK$40,'IWS claimants per UC WC'!$A36)</f>
        <v>164.65986945028848</v>
      </c>
      <c r="M36" s="5">
        <f>SUMIFS(Calculations!AW$4:AW$40,Calculations!$AK$4:$AK$40,'IWS claimants per UC WC'!$A36)</f>
        <v>158.3577947376846</v>
      </c>
      <c r="N36" s="5">
        <f>SUMIFS(Calculations!AX$4:AX$40,Calculations!$AK$4:$AK$40,'IWS claimants per UC WC'!$A36)</f>
        <v>162.4034223489756</v>
      </c>
      <c r="O36" s="5">
        <f>SUMIFS(Calculations!AY$4:AY$40,Calculations!$AK$4:$AK$40,'IWS claimants per UC WC'!$A36)</f>
        <v>118.72988992379325</v>
      </c>
      <c r="P36" s="5">
        <f t="shared" si="0"/>
        <v>193.19588164923994</v>
      </c>
      <c r="Q36" s="5"/>
      <c r="R36" s="5"/>
      <c r="S36" s="3"/>
      <c r="T36" s="3"/>
      <c r="U36" s="3"/>
    </row>
    <row r="37" spans="1:35" x14ac:dyDescent="0.45">
      <c r="A37" s="3" t="s">
        <v>91</v>
      </c>
      <c r="B37" s="5">
        <f>SUMIFS(Calculations!AL$4:AL$40,Calculations!$AK$4:$AK$40,'IWS claimants per UC WC'!$A37)</f>
        <v>110.84315827081092</v>
      </c>
      <c r="C37" s="5">
        <f>SUMIFS(Calculations!AM$4:AM$40,Calculations!$AK$4:$AK$40,'IWS claimants per UC WC'!$A37)</f>
        <v>113.77342061981997</v>
      </c>
      <c r="D37" s="5">
        <f>SUMIFS(Calculations!AN$4:AN$40,Calculations!$AK$4:$AK$40,'IWS claimants per UC WC'!$A37)</f>
        <v>201.46050836162843</v>
      </c>
      <c r="E37" s="5">
        <f>SUMIFS(Calculations!AO$4:AO$40,Calculations!$AK$4:$AK$40,'IWS claimants per UC WC'!$A37)</f>
        <v>259.27455789337802</v>
      </c>
      <c r="F37" s="5">
        <f>SUMIFS(Calculations!AP$4:AP$40,Calculations!$AK$4:$AK$40,'IWS claimants per UC WC'!$A37)</f>
        <v>245.65223399779507</v>
      </c>
      <c r="G37" s="5">
        <f>SUMIFS(Calculations!AQ$4:AQ$40,Calculations!$AK$4:$AK$40,'IWS claimants per UC WC'!$A37)</f>
        <v>253.03728138420362</v>
      </c>
      <c r="H37" s="5">
        <f>SUMIFS(Calculations!AR$4:AR$40,Calculations!$AK$4:$AK$40,'IWS claimants per UC WC'!$A37)</f>
        <v>219.78562921794358</v>
      </c>
      <c r="I37" s="5">
        <f>SUMIFS(Calculations!AS$4:AS$40,Calculations!$AK$4:$AK$40,'IWS claimants per UC WC'!$A37)</f>
        <v>220.84147178377233</v>
      </c>
      <c r="J37" s="5">
        <f>SUMIFS(Calculations!AT$4:AT$40,Calculations!$AK$4:$AK$40,'IWS claimants per UC WC'!$A37)</f>
        <v>205.75213569394566</v>
      </c>
      <c r="K37" s="5">
        <f>SUMIFS(Calculations!AU$4:AU$40,Calculations!$AK$4:$AK$40,'IWS claimants per UC WC'!$A37)</f>
        <v>149.68815328000557</v>
      </c>
      <c r="L37" s="5">
        <f>SUMIFS(Calculations!AV$4:AV$40,Calculations!$AK$4:$AK$40,'IWS claimants per UC WC'!$A37)</f>
        <v>144.29631309531533</v>
      </c>
      <c r="M37" s="5">
        <f>SUMIFS(Calculations!AW$4:AW$40,Calculations!$AK$4:$AK$40,'IWS claimants per UC WC'!$A37)</f>
        <v>137.00529249215515</v>
      </c>
      <c r="N37" s="5">
        <f>SUMIFS(Calculations!AX$4:AX$40,Calculations!$AK$4:$AK$40,'IWS claimants per UC WC'!$A37)</f>
        <v>136.55084410155627</v>
      </c>
      <c r="O37" s="5">
        <f>SUMIFS(Calculations!AY$4:AY$40,Calculations!$AK$4:$AK$40,'IWS claimants per UC WC'!$A37)</f>
        <v>119.42546525235002</v>
      </c>
      <c r="P37" s="5">
        <f t="shared" si="0"/>
        <v>179.81331896033427</v>
      </c>
      <c r="Q37" s="5"/>
      <c r="R37" s="5"/>
      <c r="S37" s="3"/>
      <c r="T37" s="3"/>
      <c r="U37" s="3"/>
    </row>
    <row r="38" spans="1:35" x14ac:dyDescent="0.45">
      <c r="A38" s="3" t="s">
        <v>92</v>
      </c>
      <c r="B38" s="5">
        <f>SUMIFS(Calculations!AL$4:AL$40,Calculations!$AK$4:$AK$40,'IWS claimants per UC WC'!$A38)</f>
        <v>110.64069589341952</v>
      </c>
      <c r="C38" s="5">
        <f>SUMIFS(Calculations!AM$4:AM$40,Calculations!$AK$4:$AK$40,'IWS claimants per UC WC'!$A38)</f>
        <v>109.83072690975143</v>
      </c>
      <c r="D38" s="5">
        <f>SUMIFS(Calculations!AN$4:AN$40,Calculations!$AK$4:$AK$40,'IWS claimants per UC WC'!$A38)</f>
        <v>192.41406828934595</v>
      </c>
      <c r="E38" s="5">
        <f>SUMIFS(Calculations!AO$4:AO$40,Calculations!$AK$4:$AK$40,'IWS claimants per UC WC'!$A38)</f>
        <v>227.34659008288486</v>
      </c>
      <c r="F38" s="5">
        <f>SUMIFS(Calculations!AP$4:AP$40,Calculations!$AK$4:$AK$40,'IWS claimants per UC WC'!$A38)</f>
        <v>201.56544431528775</v>
      </c>
      <c r="G38" s="5">
        <f>SUMIFS(Calculations!AQ$4:AQ$40,Calculations!$AK$4:$AK$40,'IWS claimants per UC WC'!$A38)</f>
        <v>223.34649201507247</v>
      </c>
      <c r="H38" s="5">
        <f>SUMIFS(Calculations!AR$4:AR$40,Calculations!$AK$4:$AK$40,'IWS claimants per UC WC'!$A38)</f>
        <v>215.09802600552453</v>
      </c>
      <c r="I38" s="5">
        <f>SUMIFS(Calculations!AS$4:AS$40,Calculations!$AK$4:$AK$40,'IWS claimants per UC WC'!$A38)</f>
        <v>216.13244988564506</v>
      </c>
      <c r="J38" s="5">
        <f>SUMIFS(Calculations!AT$4:AT$40,Calculations!$AK$4:$AK$40,'IWS claimants per UC WC'!$A38)</f>
        <v>175.99888236937699</v>
      </c>
      <c r="K38" s="5">
        <f>SUMIFS(Calculations!AU$4:AU$40,Calculations!$AK$4:$AK$40,'IWS claimants per UC WC'!$A38)</f>
        <v>164.85697680295146</v>
      </c>
      <c r="L38" s="5">
        <f>SUMIFS(Calculations!AV$4:AV$40,Calculations!$AK$4:$AK$40,'IWS claimants per UC WC'!$A38)</f>
        <v>151.85202269477375</v>
      </c>
      <c r="M38" s="5">
        <f>SUMIFS(Calculations!AW$4:AW$40,Calculations!$AK$4:$AK$40,'IWS claimants per UC WC'!$A38)</f>
        <v>140.21368171641004</v>
      </c>
      <c r="N38" s="5">
        <f>SUMIFS(Calculations!AX$4:AX$40,Calculations!$AK$4:$AK$40,'IWS claimants per UC WC'!$A38)</f>
        <v>149.34062434803641</v>
      </c>
      <c r="O38" s="5">
        <f>SUMIFS(Calculations!AY$4:AY$40,Calculations!$AK$4:$AK$40,'IWS claimants per UC WC'!$A38)</f>
        <v>129.141690516366</v>
      </c>
      <c r="P38" s="5">
        <f t="shared" si="0"/>
        <v>171.984169417489</v>
      </c>
      <c r="Q38" s="5"/>
      <c r="R38" s="5"/>
      <c r="S38" s="3"/>
      <c r="T38" s="3"/>
      <c r="U38" s="3"/>
    </row>
    <row r="39" spans="1:35" x14ac:dyDescent="0.45">
      <c r="A39" s="3" t="s">
        <v>93</v>
      </c>
      <c r="B39" s="5">
        <f>SUMIFS(Calculations!AL$4:AL$40,Calculations!$AK$4:$AK$40,'IWS claimants per UC WC'!$A39)</f>
        <v>137.01514779864016</v>
      </c>
      <c r="C39" s="5">
        <f>SUMIFS(Calculations!AM$4:AM$40,Calculations!$AK$4:$AK$40,'IWS claimants per UC WC'!$A39)</f>
        <v>131.92417897288951</v>
      </c>
      <c r="D39" s="5">
        <f>SUMIFS(Calculations!AN$4:AN$40,Calculations!$AK$4:$AK$40,'IWS claimants per UC WC'!$A39)</f>
        <v>262.58210882029084</v>
      </c>
      <c r="E39" s="5">
        <f>SUMIFS(Calculations!AO$4:AO$40,Calculations!$AK$4:$AK$40,'IWS claimants per UC WC'!$A39)</f>
        <v>423.58891043446351</v>
      </c>
      <c r="F39" s="5">
        <f>SUMIFS(Calculations!AP$4:AP$40,Calculations!$AK$4:$AK$40,'IWS claimants per UC WC'!$A39)</f>
        <v>287.95951294819542</v>
      </c>
      <c r="G39" s="5">
        <f>SUMIFS(Calculations!AQ$4:AQ$40,Calculations!$AK$4:$AK$40,'IWS claimants per UC WC'!$A39)</f>
        <v>242.34547234768331</v>
      </c>
      <c r="H39" s="5">
        <f>SUMIFS(Calculations!AR$4:AR$40,Calculations!$AK$4:$AK$40,'IWS claimants per UC WC'!$A39)</f>
        <v>243.61435338555373</v>
      </c>
      <c r="I39" s="5">
        <f>SUMIFS(Calculations!AS$4:AS$40,Calculations!$AK$4:$AK$40,'IWS claimants per UC WC'!$A39)</f>
        <v>220.35160052682824</v>
      </c>
      <c r="J39" s="5">
        <f>SUMIFS(Calculations!AT$4:AT$40,Calculations!$AK$4:$AK$40,'IWS claimants per UC WC'!$A39)</f>
        <v>184.28413876077806</v>
      </c>
      <c r="K39" s="5">
        <f>SUMIFS(Calculations!AU$4:AU$40,Calculations!$AK$4:$AK$40,'IWS claimants per UC WC'!$A39)</f>
        <v>168.21719295106891</v>
      </c>
      <c r="L39" s="5">
        <f>SUMIFS(Calculations!AV$4:AV$40,Calculations!$AK$4:$AK$40,'IWS claimants per UC WC'!$A39)</f>
        <v>164.27571049966593</v>
      </c>
      <c r="M39" s="5">
        <f>SUMIFS(Calculations!AW$4:AW$40,Calculations!$AK$4:$AK$40,'IWS claimants per UC WC'!$A39)</f>
        <v>146.59345408824788</v>
      </c>
      <c r="N39" s="5">
        <f>SUMIFS(Calculations!AX$4:AX$40,Calculations!$AK$4:$AK$40,'IWS claimants per UC WC'!$A39)</f>
        <v>119.04119685730856</v>
      </c>
      <c r="O39" s="5">
        <f>SUMIFS(Calculations!AY$4:AY$40,Calculations!$AK$4:$AK$40,'IWS claimants per UC WC'!$A39)</f>
        <v>98.414318335480885</v>
      </c>
      <c r="P39" s="5">
        <f t="shared" si="0"/>
        <v>202.15766405193534</v>
      </c>
      <c r="Q39" s="5"/>
      <c r="R39" s="5"/>
      <c r="S39" s="3"/>
      <c r="T39" s="3"/>
      <c r="U39" s="3"/>
    </row>
    <row r="40" spans="1:35" x14ac:dyDescent="0.45">
      <c r="A40" s="3" t="s">
        <v>94</v>
      </c>
      <c r="B40" s="5">
        <f>SUMIFS(Calculations!AL$4:AL$40,Calculations!$AK$4:$AK$40,'IWS claimants per UC WC'!$A40)</f>
        <v>118.34486824335508</v>
      </c>
      <c r="C40" s="5">
        <f>SUMIFS(Calculations!AM$4:AM$40,Calculations!$AK$4:$AK$40,'IWS claimants per UC WC'!$A40)</f>
        <v>119.898281241546</v>
      </c>
      <c r="D40" s="5">
        <f>SUMIFS(Calculations!AN$4:AN$40,Calculations!$AK$4:$AK$40,'IWS claimants per UC WC'!$A40)</f>
        <v>217.42003215599311</v>
      </c>
      <c r="E40" s="5">
        <f>SUMIFS(Calculations!AO$4:AO$40,Calculations!$AK$4:$AK$40,'IWS claimants per UC WC'!$A40)</f>
        <v>360.95204136209645</v>
      </c>
      <c r="F40" s="5">
        <f>SUMIFS(Calculations!AP$4:AP$40,Calculations!$AK$4:$AK$40,'IWS claimants per UC WC'!$A40)</f>
        <v>261.2579055800166</v>
      </c>
      <c r="G40" s="5">
        <f>SUMIFS(Calculations!AQ$4:AQ$40,Calculations!$AK$4:$AK$40,'IWS claimants per UC WC'!$A40)</f>
        <v>228.79685731406889</v>
      </c>
      <c r="H40" s="5">
        <f>SUMIFS(Calculations!AR$4:AR$40,Calculations!$AK$4:$AK$40,'IWS claimants per UC WC'!$A40)</f>
        <v>235.08395376394571</v>
      </c>
      <c r="I40" s="5">
        <f>SUMIFS(Calculations!AS$4:AS$40,Calculations!$AK$4:$AK$40,'IWS claimants per UC WC'!$A40)</f>
        <v>237.40463139053583</v>
      </c>
      <c r="J40" s="5">
        <f>SUMIFS(Calculations!AT$4:AT$40,Calculations!$AK$4:$AK$40,'IWS claimants per UC WC'!$A40)</f>
        <v>208.43173322257178</v>
      </c>
      <c r="K40" s="5">
        <f>SUMIFS(Calculations!AU$4:AU$40,Calculations!$AK$4:$AK$40,'IWS claimants per UC WC'!$A40)</f>
        <v>164.82505158831773</v>
      </c>
      <c r="L40" s="5">
        <f>SUMIFS(Calculations!AV$4:AV$40,Calculations!$AK$4:$AK$40,'IWS claimants per UC WC'!$A40)</f>
        <v>159.18962816034968</v>
      </c>
      <c r="M40" s="5">
        <f>SUMIFS(Calculations!AW$4:AW$40,Calculations!$AK$4:$AK$40,'IWS claimants per UC WC'!$A40)</f>
        <v>160.41614402715271</v>
      </c>
      <c r="N40" s="5">
        <f>SUMIFS(Calculations!AX$4:AX$40,Calculations!$AK$4:$AK$40,'IWS claimants per UC WC'!$A40)</f>
        <v>146.6731873380418</v>
      </c>
      <c r="O40" s="5">
        <f>SUMIFS(Calculations!AY$4:AY$40,Calculations!$AK$4:$AK$40,'IWS claimants per UC WC'!$A40)</f>
        <v>128.98515826802722</v>
      </c>
      <c r="P40" s="5">
        <f t="shared" si="0"/>
        <v>196.26281954685848</v>
      </c>
      <c r="Q40" s="5"/>
      <c r="R40" s="5"/>
      <c r="S40" s="3"/>
      <c r="T40" s="3"/>
      <c r="U40" s="3"/>
    </row>
    <row r="42" spans="1:35" x14ac:dyDescent="0.45">
      <c r="U42" s="126" t="s">
        <v>161</v>
      </c>
      <c r="V42" s="126"/>
      <c r="W42" s="126"/>
      <c r="X42" s="126"/>
      <c r="Y42" s="126"/>
      <c r="Z42" s="126"/>
      <c r="AA42" s="126"/>
      <c r="AB42" s="126"/>
      <c r="AC42" s="126"/>
      <c r="AD42" s="126"/>
      <c r="AE42" s="126"/>
      <c r="AF42" s="126"/>
      <c r="AG42" s="126"/>
      <c r="AH42" s="126"/>
      <c r="AI42" s="126"/>
    </row>
    <row r="43" spans="1:35" x14ac:dyDescent="0.45">
      <c r="A43" s="43" t="s">
        <v>50</v>
      </c>
      <c r="B43" s="22">
        <v>43862</v>
      </c>
      <c r="C43" s="22">
        <v>43891</v>
      </c>
      <c r="D43" s="22">
        <v>43922</v>
      </c>
      <c r="E43" s="22">
        <v>43952</v>
      </c>
      <c r="F43" s="22">
        <v>43983</v>
      </c>
      <c r="G43" s="22">
        <v>44013</v>
      </c>
      <c r="H43" s="22">
        <v>44044</v>
      </c>
      <c r="I43" s="22">
        <v>44075</v>
      </c>
      <c r="J43" s="22">
        <v>44105</v>
      </c>
      <c r="K43" s="22">
        <v>44136</v>
      </c>
      <c r="L43" s="22">
        <v>44166</v>
      </c>
      <c r="M43" s="22">
        <v>44197</v>
      </c>
      <c r="N43" s="22">
        <v>44228</v>
      </c>
      <c r="O43" s="22">
        <v>44256</v>
      </c>
      <c r="P43" s="43" t="s">
        <v>124</v>
      </c>
      <c r="Q43" s="43"/>
      <c r="U43" s="127">
        <f>B43</f>
        <v>43862</v>
      </c>
      <c r="V43" s="127">
        <f t="shared" ref="V43:AE43" si="1">C43</f>
        <v>43891</v>
      </c>
      <c r="W43" s="127">
        <f t="shared" si="1"/>
        <v>43922</v>
      </c>
      <c r="X43" s="127">
        <f t="shared" si="1"/>
        <v>43952</v>
      </c>
      <c r="Y43" s="127">
        <f t="shared" si="1"/>
        <v>43983</v>
      </c>
      <c r="Z43" s="127">
        <f t="shared" si="1"/>
        <v>44013</v>
      </c>
      <c r="AA43" s="127">
        <f t="shared" si="1"/>
        <v>44044</v>
      </c>
      <c r="AB43" s="127">
        <f t="shared" si="1"/>
        <v>44075</v>
      </c>
      <c r="AC43" s="127">
        <f t="shared" si="1"/>
        <v>44105</v>
      </c>
      <c r="AD43" s="127">
        <f t="shared" si="1"/>
        <v>44136</v>
      </c>
      <c r="AE43" s="127">
        <f t="shared" si="1"/>
        <v>44166</v>
      </c>
      <c r="AF43" s="127">
        <f t="shared" ref="AF43" si="2">M43</f>
        <v>44197</v>
      </c>
      <c r="AG43" s="127">
        <f t="shared" ref="AG43" si="3">N43</f>
        <v>44228</v>
      </c>
      <c r="AH43" s="127">
        <f t="shared" ref="AH43" si="4">O43</f>
        <v>44256</v>
      </c>
      <c r="AI43" s="127" t="str">
        <f t="shared" ref="AI43" si="5">P43</f>
        <v>AVERAGE</v>
      </c>
    </row>
    <row r="44" spans="1:35" x14ac:dyDescent="0.45">
      <c r="A44" s="3" t="s">
        <v>52</v>
      </c>
      <c r="B44" s="113">
        <f>SUMIFS(Calculations!AL$44:AL$50,Calculations!$AK$44:$AK$50,'IWS claimants per UC WC'!$A44)</f>
        <v>107.04019244261792</v>
      </c>
      <c r="C44" s="113">
        <f>SUMIFS(Calculations!AM$44:AM$50,Calculations!$AK$44:$AK$50,'IWS claimants per UC WC'!$A44)</f>
        <v>113.04669842430874</v>
      </c>
      <c r="D44" s="113">
        <f>SUMIFS(Calculations!AN$44:AN$50,Calculations!$AK$44:$AK$50,'IWS claimants per UC WC'!$A44)</f>
        <v>116.20612551575265</v>
      </c>
      <c r="E44" s="113">
        <f>SUMIFS(Calculations!AO$44:AO$50,Calculations!$AK$44:$AK$50,'IWS claimants per UC WC'!$A44)</f>
        <v>153.59237379392596</v>
      </c>
      <c r="F44" s="113">
        <f>SUMIFS(Calculations!AP$44:AP$50,Calculations!$AK$44:$AK$50,'IWS claimants per UC WC'!$A44)</f>
        <v>187.4141912454977</v>
      </c>
      <c r="G44" s="113">
        <f>SUMIFS(Calculations!AQ$44:AQ$50,Calculations!$AK$44:$AK$50,'IWS claimants per UC WC'!$A44)</f>
        <v>196.23974434929343</v>
      </c>
      <c r="H44" s="113">
        <f>SUMIFS(Calculations!AR$44:AR$50,Calculations!$AK$44:$AK$50,'IWS claimants per UC WC'!$A44)</f>
        <v>190.34702045783717</v>
      </c>
      <c r="I44" s="113">
        <f>SUMIFS(Calculations!AS$44:AS$50,Calculations!$AK$44:$AK$50,'IWS claimants per UC WC'!$A44)</f>
        <v>184.53220266561479</v>
      </c>
      <c r="J44" s="113">
        <f>SUMIFS(Calculations!AT$44:AT$50,Calculations!$AK$44:$AK$50,'IWS claimants per UC WC'!$A44)</f>
        <v>176.79908348388273</v>
      </c>
      <c r="K44" s="113">
        <f>SUMIFS(Calculations!AU$44:AU$50,Calculations!$AK$44:$AK$50,'IWS claimants per UC WC'!$A44)</f>
        <v>169.78617630606561</v>
      </c>
      <c r="L44" s="113">
        <f>SUMIFS(Calculations!AV$44:AV$50,Calculations!$AK$44:$AK$50,'IWS claimants per UC WC'!$A44)</f>
        <v>168.67283890911477</v>
      </c>
      <c r="M44" s="113">
        <f>SUMIFS(Calculations!AW$44:AW$50,Calculations!$AK$44:$AK$50,'IWS claimants per UC WC'!$A44)</f>
        <v>153.0633502952499</v>
      </c>
      <c r="N44" s="113">
        <f>SUMIFS(Calculations!AX$44:AX$50,Calculations!$AK$44:$AK$50,'IWS claimants per UC WC'!$A44)</f>
        <v>142.45596921185549</v>
      </c>
      <c r="O44" s="113">
        <f>SUMIFS(Calculations!AY$44:AY$50,Calculations!$AK$44:$AK$50,'IWS claimants per UC WC'!$A44)</f>
        <v>135.91921820964214</v>
      </c>
      <c r="P44" s="113">
        <f>AVERAGE(B44:O44)</f>
        <v>156.79394180790422</v>
      </c>
      <c r="Q44" s="5"/>
      <c r="U44" s="128">
        <f>Calculations!E44/Calculations!V44</f>
        <v>111.06795629948871</v>
      </c>
      <c r="V44" s="128">
        <f>Calculations!F44/Calculations!W44</f>
        <v>114.78454434210511</v>
      </c>
      <c r="W44" s="128">
        <f>Calculations!G44/Calculations!X44</f>
        <v>184.87572876699582</v>
      </c>
      <c r="X44" s="128">
        <f>Calculations!H44/Calculations!Y44</f>
        <v>194.07870745760238</v>
      </c>
      <c r="Y44" s="128">
        <f>Calculations!I44/Calculations!Z44</f>
        <v>181.13777540622698</v>
      </c>
      <c r="Z44" s="128">
        <f>Calculations!J44/Calculations!AA44</f>
        <v>199.36356618373088</v>
      </c>
      <c r="AA44" s="128">
        <f>Calculations!K44/Calculations!AB44</f>
        <v>192.4699388921741</v>
      </c>
      <c r="AB44" s="128">
        <f>Calculations!L44/Calculations!AC44</f>
        <v>181.33535473056244</v>
      </c>
      <c r="AC44" s="128">
        <f>Calculations!M44/Calculations!AD44</f>
        <v>172.65152759362434</v>
      </c>
      <c r="AD44" s="128">
        <f>Calculations!N44/Calculations!AE44</f>
        <v>171.73926745294531</v>
      </c>
      <c r="AE44" s="128">
        <f>Calculations!O44/Calculations!AF44</f>
        <v>168.28091569975504</v>
      </c>
      <c r="AF44" s="128">
        <f>Calculations!P44/Calculations!AG44</f>
        <v>150.06087990822263</v>
      </c>
      <c r="AG44" s="128">
        <f>Calculations!Q44/Calculations!AH44</f>
        <v>150.73095117192713</v>
      </c>
      <c r="AH44" s="128">
        <f>Calculations!R44/Calculations!AI44</f>
        <v>137.75771487787529</v>
      </c>
      <c r="AI44" s="128">
        <f>AVERAGE(U44:AH44)</f>
        <v>165.02391634165971</v>
      </c>
    </row>
    <row r="45" spans="1:35" x14ac:dyDescent="0.45">
      <c r="A45" s="3" t="s">
        <v>59</v>
      </c>
      <c r="B45" s="113">
        <f>SUMIFS(Calculations!AL$44:AL$50,Calculations!$AK$44:$AK$50,'IWS claimants per UC WC'!$A45)</f>
        <v>92.144663355709554</v>
      </c>
      <c r="C45" s="113">
        <f>SUMIFS(Calculations!AM$44:AM$50,Calculations!$AK$44:$AK$50,'IWS claimants per UC WC'!$A45)</f>
        <v>95.34475010139171</v>
      </c>
      <c r="D45" s="113">
        <f>SUMIFS(Calculations!AN$44:AN$50,Calculations!$AK$44:$AK$50,'IWS claimants per UC WC'!$A45)</f>
        <v>83.054848649858613</v>
      </c>
      <c r="E45" s="113">
        <f>SUMIFS(Calculations!AO$44:AO$50,Calculations!$AK$44:$AK$50,'IWS claimants per UC WC'!$A45)</f>
        <v>146.49465232155879</v>
      </c>
      <c r="F45" s="113">
        <f>SUMIFS(Calculations!AP$44:AP$50,Calculations!$AK$44:$AK$50,'IWS claimants per UC WC'!$A45)</f>
        <v>179.24696751461181</v>
      </c>
      <c r="G45" s="113">
        <f>SUMIFS(Calculations!AQ$44:AQ$50,Calculations!$AK$44:$AK$50,'IWS claimants per UC WC'!$A45)</f>
        <v>149.86844439188786</v>
      </c>
      <c r="H45" s="113">
        <f>SUMIFS(Calculations!AR$44:AR$50,Calculations!$AK$44:$AK$50,'IWS claimants per UC WC'!$A45)</f>
        <v>153.53804483829651</v>
      </c>
      <c r="I45" s="113">
        <f>SUMIFS(Calculations!AS$44:AS$50,Calculations!$AK$44:$AK$50,'IWS claimants per UC WC'!$A45)</f>
        <v>141.49247294437924</v>
      </c>
      <c r="J45" s="113">
        <f>SUMIFS(Calculations!AT$44:AT$50,Calculations!$AK$44:$AK$50,'IWS claimants per UC WC'!$A45)</f>
        <v>127.41551642075204</v>
      </c>
      <c r="K45" s="113">
        <f>SUMIFS(Calculations!AU$44:AU$50,Calculations!$AK$44:$AK$50,'IWS claimants per UC WC'!$A45)</f>
        <v>106.51847826086956</v>
      </c>
      <c r="L45" s="113">
        <f>SUMIFS(Calculations!AV$44:AV$50,Calculations!$AK$44:$AK$50,'IWS claimants per UC WC'!$A45)</f>
        <v>106.26775130488829</v>
      </c>
      <c r="M45" s="113">
        <f>SUMIFS(Calculations!AW$44:AW$50,Calculations!$AK$44:$AK$50,'IWS claimants per UC WC'!$A45)</f>
        <v>103.81766622931382</v>
      </c>
      <c r="N45" s="113">
        <f>SUMIFS(Calculations!AX$44:AX$50,Calculations!$AK$44:$AK$50,'IWS claimants per UC WC'!$A45)</f>
        <v>99.97910856235562</v>
      </c>
      <c r="O45" s="113">
        <f>SUMIFS(Calculations!AY$44:AY$50,Calculations!$AK$44:$AK$50,'IWS claimants per UC WC'!$A45)</f>
        <v>100.26940999211713</v>
      </c>
      <c r="P45" s="113">
        <f t="shared" ref="P45:P53" si="6">AVERAGE(B45:O45)</f>
        <v>120.38948392057075</v>
      </c>
      <c r="Q45" s="5"/>
      <c r="U45" s="128">
        <f>Calculations!E45/Calculations!V45</f>
        <v>94.944423220360534</v>
      </c>
      <c r="V45" s="128">
        <f>Calculations!F45/Calculations!W45</f>
        <v>95.574936698685732</v>
      </c>
      <c r="W45" s="128">
        <f>Calculations!G45/Calculations!X45</f>
        <v>146.56046941007813</v>
      </c>
      <c r="X45" s="128">
        <f>Calculations!H45/Calculations!Y45</f>
        <v>167.26332159065649</v>
      </c>
      <c r="Y45" s="128">
        <f>Calculations!I45/Calculations!Z45</f>
        <v>172.41590411683373</v>
      </c>
      <c r="Z45" s="128">
        <f>Calculations!J45/Calculations!AA45</f>
        <v>154.17578194288413</v>
      </c>
      <c r="AA45" s="128">
        <f>Calculations!K45/Calculations!AB45</f>
        <v>154.54344722005501</v>
      </c>
      <c r="AB45" s="128">
        <f>Calculations!L45/Calculations!AC45</f>
        <v>137.09888273426859</v>
      </c>
      <c r="AC45" s="128">
        <f>Calculations!M45/Calculations!AD45</f>
        <v>122.74480823667929</v>
      </c>
      <c r="AD45" s="128">
        <f>Calculations!N45/Calculations!AE45</f>
        <v>107.77282608695651</v>
      </c>
      <c r="AE45" s="128">
        <f>Calculations!O45/Calculations!AF45</f>
        <v>105.15846221450535</v>
      </c>
      <c r="AF45" s="128">
        <f>Calculations!P45/Calculations!AG45</f>
        <v>101.275024336564</v>
      </c>
      <c r="AG45" s="128">
        <f>Calculations!Q45/Calculations!AH45</f>
        <v>104.96798387181003</v>
      </c>
      <c r="AH45" s="128">
        <f>Calculations!R45/Calculations!AI45</f>
        <v>101.01377982218928</v>
      </c>
      <c r="AI45" s="128">
        <f t="shared" ref="AI45:AI50" si="7">AVERAGE(U45:AH45)</f>
        <v>126.10786082160905</v>
      </c>
    </row>
    <row r="46" spans="1:35" x14ac:dyDescent="0.45">
      <c r="A46" s="3" t="s">
        <v>64</v>
      </c>
      <c r="B46" s="113">
        <f>SUMIFS(Calculations!AL$44:AL$50,Calculations!$AK$44:$AK$50,'IWS claimants per UC WC'!$A46)</f>
        <v>123.8344313063885</v>
      </c>
      <c r="C46" s="113">
        <f>SUMIFS(Calculations!AM$44:AM$50,Calculations!$AK$44:$AK$50,'IWS claimants per UC WC'!$A46)</f>
        <v>129.02197743934656</v>
      </c>
      <c r="D46" s="113">
        <f>SUMIFS(Calculations!AN$44:AN$50,Calculations!$AK$44:$AK$50,'IWS claimants per UC WC'!$A46)</f>
        <v>138.84287074669643</v>
      </c>
      <c r="E46" s="113">
        <f>SUMIFS(Calculations!AO$44:AO$50,Calculations!$AK$44:$AK$50,'IWS claimants per UC WC'!$A46)</f>
        <v>194.32892643875965</v>
      </c>
      <c r="F46" s="113">
        <f>SUMIFS(Calculations!AP$44:AP$50,Calculations!$AK$44:$AK$50,'IWS claimants per UC WC'!$A46)</f>
        <v>199.51997746169567</v>
      </c>
      <c r="G46" s="113">
        <f>SUMIFS(Calculations!AQ$44:AQ$50,Calculations!$AK$44:$AK$50,'IWS claimants per UC WC'!$A46)</f>
        <v>182.1871405103214</v>
      </c>
      <c r="H46" s="113">
        <f>SUMIFS(Calculations!AR$44:AR$50,Calculations!$AK$44:$AK$50,'IWS claimants per UC WC'!$A46)</f>
        <v>185.55676128304586</v>
      </c>
      <c r="I46" s="113">
        <f>SUMIFS(Calculations!AS$44:AS$50,Calculations!$AK$44:$AK$50,'IWS claimants per UC WC'!$A46)</f>
        <v>173.18108936197225</v>
      </c>
      <c r="J46" s="113">
        <f>SUMIFS(Calculations!AT$44:AT$50,Calculations!$AK$44:$AK$50,'IWS claimants per UC WC'!$A46)</f>
        <v>163.13986295848443</v>
      </c>
      <c r="K46" s="113">
        <f>SUMIFS(Calculations!AU$44:AU$50,Calculations!$AK$44:$AK$50,'IWS claimants per UC WC'!$A46)</f>
        <v>148.16987033067431</v>
      </c>
      <c r="L46" s="113">
        <f>SUMIFS(Calculations!AV$44:AV$50,Calculations!$AK$44:$AK$50,'IWS claimants per UC WC'!$A46)</f>
        <v>129.76758298440438</v>
      </c>
      <c r="M46" s="113">
        <f>SUMIFS(Calculations!AW$44:AW$50,Calculations!$AK$44:$AK$50,'IWS claimants per UC WC'!$A46)</f>
        <v>125.13678968951383</v>
      </c>
      <c r="N46" s="113">
        <f>SUMIFS(Calculations!AX$44:AX$50,Calculations!$AK$44:$AK$50,'IWS claimants per UC WC'!$A46)</f>
        <v>116.76592328031353</v>
      </c>
      <c r="O46" s="113">
        <f>SUMIFS(Calculations!AY$44:AY$50,Calculations!$AK$44:$AK$50,'IWS claimants per UC WC'!$A46)</f>
        <v>111.3516085516077</v>
      </c>
      <c r="P46" s="113">
        <f t="shared" si="6"/>
        <v>151.48605802451604</v>
      </c>
      <c r="Q46" s="5"/>
      <c r="U46" s="128">
        <f>Calculations!E46/Calculations!V46</f>
        <v>129.27399511384965</v>
      </c>
      <c r="V46" s="128">
        <f>Calculations!F46/Calculations!W46</f>
        <v>131.84074819194905</v>
      </c>
      <c r="W46" s="128">
        <f>Calculations!G46/Calculations!X46</f>
        <v>228.62794761540113</v>
      </c>
      <c r="X46" s="128">
        <f>Calculations!H46/Calculations!Y46</f>
        <v>230.47067720149136</v>
      </c>
      <c r="Y46" s="128">
        <f>Calculations!I46/Calculations!Z46</f>
        <v>193.77478671684804</v>
      </c>
      <c r="Z46" s="128">
        <f>Calculations!J46/Calculations!AA46</f>
        <v>184.3681683695776</v>
      </c>
      <c r="AA46" s="128">
        <f>Calculations!K46/Calculations!AB46</f>
        <v>186.42189449219876</v>
      </c>
      <c r="AB46" s="128">
        <f>Calculations!L46/Calculations!AC46</f>
        <v>170.27630931402891</v>
      </c>
      <c r="AC46" s="128">
        <f>Calculations!M46/Calculations!AD46</f>
        <v>160.33058794004236</v>
      </c>
      <c r="AD46" s="128">
        <f>Calculations!N46/Calculations!AE46</f>
        <v>150.29272235302383</v>
      </c>
      <c r="AE46" s="128">
        <f>Calculations!O46/Calculations!AF46</f>
        <v>129.62467382729534</v>
      </c>
      <c r="AF46" s="128">
        <f>Calculations!P46/Calculations!AG46</f>
        <v>123.53280609256011</v>
      </c>
      <c r="AG46" s="128">
        <f>Calculations!Q46/Calculations!AH46</f>
        <v>121.80959895898236</v>
      </c>
      <c r="AH46" s="128">
        <f>Calculations!R46/Calculations!AI46</f>
        <v>112.8952410359727</v>
      </c>
      <c r="AI46" s="128">
        <f t="shared" si="7"/>
        <v>160.9671540873729</v>
      </c>
    </row>
    <row r="47" spans="1:35" x14ac:dyDescent="0.45">
      <c r="A47" s="3" t="s">
        <v>67</v>
      </c>
      <c r="B47" s="113">
        <f>SUMIFS(Calculations!AL$44:AL$50,Calculations!$AK$44:$AK$50,'IWS claimants per UC WC'!$A47)</f>
        <v>103.21187656090089</v>
      </c>
      <c r="C47" s="113">
        <f>SUMIFS(Calculations!AM$44:AM$50,Calculations!$AK$44:$AK$50,'IWS claimants per UC WC'!$A47)</f>
        <v>105.12008857597085</v>
      </c>
      <c r="D47" s="113">
        <f>SUMIFS(Calculations!AN$44:AN$50,Calculations!$AK$44:$AK$50,'IWS claimants per UC WC'!$A47)</f>
        <v>150.07832148212964</v>
      </c>
      <c r="E47" s="113">
        <f>SUMIFS(Calculations!AO$44:AO$50,Calculations!$AK$44:$AK$50,'IWS claimants per UC WC'!$A47)</f>
        <v>209.19777510178324</v>
      </c>
      <c r="F47" s="113">
        <f>SUMIFS(Calculations!AP$44:AP$50,Calculations!$AK$44:$AK$50,'IWS claimants per UC WC'!$A47)</f>
        <v>159.31202979280238</v>
      </c>
      <c r="G47" s="113">
        <f>SUMIFS(Calculations!AQ$44:AQ$50,Calculations!$AK$44:$AK$50,'IWS claimants per UC WC'!$A47)</f>
        <v>146.70329156098785</v>
      </c>
      <c r="H47" s="113">
        <f>SUMIFS(Calculations!AR$44:AR$50,Calculations!$AK$44:$AK$50,'IWS claimants per UC WC'!$A47)</f>
        <v>152.52959236874116</v>
      </c>
      <c r="I47" s="113">
        <f>SUMIFS(Calculations!AS$44:AS$50,Calculations!$AK$44:$AK$50,'IWS claimants per UC WC'!$A47)</f>
        <v>144.06775055477556</v>
      </c>
      <c r="J47" s="113">
        <f>SUMIFS(Calculations!AT$44:AT$50,Calculations!$AK$44:$AK$50,'IWS claimants per UC WC'!$A47)</f>
        <v>135.60514378749227</v>
      </c>
      <c r="K47" s="113">
        <f>SUMIFS(Calculations!AU$44:AU$50,Calculations!$AK$44:$AK$50,'IWS claimants per UC WC'!$A47)</f>
        <v>123.10198472048185</v>
      </c>
      <c r="L47" s="113">
        <f>SUMIFS(Calculations!AV$44:AV$50,Calculations!$AK$44:$AK$50,'IWS claimants per UC WC'!$A47)</f>
        <v>111.19573606722101</v>
      </c>
      <c r="M47" s="113">
        <f>SUMIFS(Calculations!AW$44:AW$50,Calculations!$AK$44:$AK$50,'IWS claimants per UC WC'!$A47)</f>
        <v>109.13916920572495</v>
      </c>
      <c r="N47" s="113">
        <f>SUMIFS(Calculations!AX$44:AX$50,Calculations!$AK$44:$AK$50,'IWS claimants per UC WC'!$A47)</f>
        <v>109.33003531506287</v>
      </c>
      <c r="O47" s="113">
        <f>SUMIFS(Calculations!AY$44:AY$50,Calculations!$AK$44:$AK$50,'IWS claimants per UC WC'!$A47)</f>
        <v>109.64188681629588</v>
      </c>
      <c r="P47" s="113">
        <f t="shared" si="6"/>
        <v>133.44533442216934</v>
      </c>
      <c r="Q47" s="5"/>
      <c r="U47" s="128">
        <f>Calculations!E47/Calculations!V47</f>
        <v>107.37186264192334</v>
      </c>
      <c r="V47" s="128">
        <f>Calculations!F47/Calculations!W47</f>
        <v>106.30654288742517</v>
      </c>
      <c r="W47" s="128">
        <f>Calculations!G47/Calculations!X47</f>
        <v>243.69503719017916</v>
      </c>
      <c r="X47" s="128">
        <f>Calculations!H47/Calculations!Y47</f>
        <v>231.07689661104408</v>
      </c>
      <c r="Y47" s="128">
        <f>Calculations!I47/Calculations!Z47</f>
        <v>154.92474708140435</v>
      </c>
      <c r="Z47" s="128">
        <f>Calculations!J47/Calculations!AA47</f>
        <v>147.85444880157971</v>
      </c>
      <c r="AA47" s="128">
        <f>Calculations!K47/Calculations!AB47</f>
        <v>153.56942862108247</v>
      </c>
      <c r="AB47" s="128">
        <f>Calculations!L47/Calculations!AC47</f>
        <v>141.07332095466685</v>
      </c>
      <c r="AC47" s="128">
        <f>Calculations!M47/Calculations!AD47</f>
        <v>132.57441862489875</v>
      </c>
      <c r="AD47" s="128">
        <f>Calculations!N47/Calculations!AE47</f>
        <v>123.46012369133759</v>
      </c>
      <c r="AE47" s="128">
        <f>Calculations!O47/Calculations!AF47</f>
        <v>110.32562000320377</v>
      </c>
      <c r="AF47" s="128">
        <f>Calculations!P47/Calculations!AG47</f>
        <v>107.92906483422291</v>
      </c>
      <c r="AG47" s="128">
        <f>Calculations!Q47/Calculations!AH47</f>
        <v>113.95309809415403</v>
      </c>
      <c r="AH47" s="128">
        <f>Calculations!R47/Calculations!AI47</f>
        <v>110.31163780091407</v>
      </c>
      <c r="AI47" s="128">
        <f t="shared" si="7"/>
        <v>141.74473198843114</v>
      </c>
    </row>
    <row r="48" spans="1:35" x14ac:dyDescent="0.45">
      <c r="A48" s="3" t="s">
        <v>75</v>
      </c>
      <c r="B48" s="113">
        <f>SUMIFS(Calculations!AL$44:AL$50,Calculations!$AK$44:$AK$50,'IWS claimants per UC WC'!$A48)</f>
        <v>110.63664776553306</v>
      </c>
      <c r="C48" s="113">
        <f>SUMIFS(Calculations!AM$44:AM$50,Calculations!$AK$44:$AK$50,'IWS claimants per UC WC'!$A48)</f>
        <v>112.0177219441585</v>
      </c>
      <c r="D48" s="113">
        <f>SUMIFS(Calculations!AN$44:AN$50,Calculations!$AK$44:$AK$50,'IWS claimants per UC WC'!$A48)</f>
        <v>94.290830093230511</v>
      </c>
      <c r="E48" s="113">
        <f>SUMIFS(Calculations!AO$44:AO$50,Calculations!$AK$44:$AK$50,'IWS claimants per UC WC'!$A48)</f>
        <v>139.80470650494632</v>
      </c>
      <c r="F48" s="113">
        <f>SUMIFS(Calculations!AP$44:AP$50,Calculations!$AK$44:$AK$50,'IWS claimants per UC WC'!$A48)</f>
        <v>191.92523394909318</v>
      </c>
      <c r="G48" s="113">
        <f>SUMIFS(Calculations!AQ$44:AQ$50,Calculations!$AK$44:$AK$50,'IWS claimants per UC WC'!$A48)</f>
        <v>167.08154352163049</v>
      </c>
      <c r="H48" s="113">
        <f>SUMIFS(Calculations!AR$44:AR$50,Calculations!$AK$44:$AK$50,'IWS claimants per UC WC'!$A48)</f>
        <v>162.10417853432955</v>
      </c>
      <c r="I48" s="113">
        <f>SUMIFS(Calculations!AS$44:AS$50,Calculations!$AK$44:$AK$50,'IWS claimants per UC WC'!$A48)</f>
        <v>156.99902774541388</v>
      </c>
      <c r="J48" s="113">
        <f>SUMIFS(Calculations!AT$44:AT$50,Calculations!$AK$44:$AK$50,'IWS claimants per UC WC'!$A48)</f>
        <v>145.40861997836052</v>
      </c>
      <c r="K48" s="113">
        <f>SUMIFS(Calculations!AU$44:AU$50,Calculations!$AK$44:$AK$50,'IWS claimants per UC WC'!$A48)</f>
        <v>126.17297987773632</v>
      </c>
      <c r="L48" s="113">
        <f>SUMIFS(Calculations!AV$44:AV$50,Calculations!$AK$44:$AK$50,'IWS claimants per UC WC'!$A48)</f>
        <v>120.19531482448768</v>
      </c>
      <c r="M48" s="113">
        <f>SUMIFS(Calculations!AW$44:AW$50,Calculations!$AK$44:$AK$50,'IWS claimants per UC WC'!$A48)</f>
        <v>108.86653593821868</v>
      </c>
      <c r="N48" s="113">
        <f>SUMIFS(Calculations!AX$44:AX$50,Calculations!$AK$44:$AK$50,'IWS claimants per UC WC'!$A48)</f>
        <v>104.57386180599883</v>
      </c>
      <c r="O48" s="113">
        <f>SUMIFS(Calculations!AY$44:AY$50,Calculations!$AK$44:$AK$50,'IWS claimants per UC WC'!$A48)</f>
        <v>107.32366604036737</v>
      </c>
      <c r="P48" s="113">
        <f t="shared" si="6"/>
        <v>131.95720489453609</v>
      </c>
      <c r="Q48" s="5"/>
      <c r="U48" s="128">
        <f>Calculations!E48/Calculations!V48</f>
        <v>113.83521183666076</v>
      </c>
      <c r="V48" s="128">
        <f>Calculations!F48/Calculations!W48</f>
        <v>112.26449476121873</v>
      </c>
      <c r="W48" s="128">
        <f>Calculations!G48/Calculations!X48</f>
        <v>157.16673639444684</v>
      </c>
      <c r="X48" s="128">
        <f>Calculations!H48/Calculations!Y48</f>
        <v>161.03604564814734</v>
      </c>
      <c r="Y48" s="128">
        <f>Calculations!I48/Calculations!Z48</f>
        <v>189.1378852568582</v>
      </c>
      <c r="Z48" s="128">
        <f>Calculations!J48/Calculations!AA48</f>
        <v>173.89510954546267</v>
      </c>
      <c r="AA48" s="128">
        <f>Calculations!K48/Calculations!AB48</f>
        <v>163.68160037529728</v>
      </c>
      <c r="AB48" s="128">
        <f>Calculations!L48/Calculations!AC48</f>
        <v>150.10084128144757</v>
      </c>
      <c r="AC48" s="128">
        <f>Calculations!M48/Calculations!AD48</f>
        <v>139.93259074173534</v>
      </c>
      <c r="AD48" s="128">
        <f>Calculations!N48/Calculations!AE48</f>
        <v>127.58862709592287</v>
      </c>
      <c r="AE48" s="128">
        <f>Calculations!O48/Calculations!AF48</f>
        <v>118.9331076479572</v>
      </c>
      <c r="AF48" s="128">
        <f>Calculations!P48/Calculations!AG48</f>
        <v>108.05674583000457</v>
      </c>
      <c r="AG48" s="128">
        <f>Calculations!Q48/Calculations!AH48</f>
        <v>109.06806613913106</v>
      </c>
      <c r="AH48" s="128">
        <f>Calculations!R48/Calculations!AI48</f>
        <v>108.81468076031942</v>
      </c>
      <c r="AI48" s="128">
        <f t="shared" si="7"/>
        <v>138.10798166532928</v>
      </c>
    </row>
    <row r="49" spans="1:35" x14ac:dyDescent="0.45">
      <c r="A49" s="3" t="s">
        <v>82</v>
      </c>
      <c r="B49" s="113">
        <f>SUMIFS(Calculations!AL$44:AL$50,Calculations!$AK$44:$AK$50,'IWS claimants per UC WC'!$A49)</f>
        <v>113.26046210912054</v>
      </c>
      <c r="C49" s="113">
        <f>SUMIFS(Calculations!AM$44:AM$50,Calculations!$AK$44:$AK$50,'IWS claimants per UC WC'!$A49)</f>
        <v>117.91841575553094</v>
      </c>
      <c r="D49" s="113">
        <f>SUMIFS(Calculations!AN$44:AN$50,Calculations!$AK$44:$AK$50,'IWS claimants per UC WC'!$A49)</f>
        <v>114.77567554158605</v>
      </c>
      <c r="E49" s="113">
        <f>SUMIFS(Calculations!AO$44:AO$50,Calculations!$AK$44:$AK$50,'IWS claimants per UC WC'!$A49)</f>
        <v>200.72089189415729</v>
      </c>
      <c r="F49" s="113">
        <f>SUMIFS(Calculations!AP$44:AP$50,Calculations!$AK$44:$AK$50,'IWS claimants per UC WC'!$A49)</f>
        <v>244.53101647770538</v>
      </c>
      <c r="G49" s="113">
        <f>SUMIFS(Calculations!AQ$44:AQ$50,Calculations!$AK$44:$AK$50,'IWS claimants per UC WC'!$A49)</f>
        <v>213.90045644678727</v>
      </c>
      <c r="H49" s="113">
        <f>SUMIFS(Calculations!AR$44:AR$50,Calculations!$AK$44:$AK$50,'IWS claimants per UC WC'!$A49)</f>
        <v>208.78945921254513</v>
      </c>
      <c r="I49" s="113">
        <f>SUMIFS(Calculations!AS$44:AS$50,Calculations!$AK$44:$AK$50,'IWS claimants per UC WC'!$A49)</f>
        <v>193.71373697759046</v>
      </c>
      <c r="J49" s="113">
        <f>SUMIFS(Calculations!AT$44:AT$50,Calculations!$AK$44:$AK$50,'IWS claimants per UC WC'!$A49)</f>
        <v>180.16839648523526</v>
      </c>
      <c r="K49" s="113">
        <f>SUMIFS(Calculations!AU$44:AU$50,Calculations!$AK$44:$AK$50,'IWS claimants per UC WC'!$A49)</f>
        <v>167.27515683250726</v>
      </c>
      <c r="L49" s="113">
        <f>SUMIFS(Calculations!AV$44:AV$50,Calculations!$AK$44:$AK$50,'IWS claimants per UC WC'!$A49)</f>
        <v>148.52149572956287</v>
      </c>
      <c r="M49" s="113">
        <f>SUMIFS(Calculations!AW$44:AW$50,Calculations!$AK$44:$AK$50,'IWS claimants per UC WC'!$A49)</f>
        <v>141.2460953205703</v>
      </c>
      <c r="N49" s="113">
        <f>SUMIFS(Calculations!AX$44:AX$50,Calculations!$AK$44:$AK$50,'IWS claimants per UC WC'!$A49)</f>
        <v>122.84162063629299</v>
      </c>
      <c r="O49" s="113">
        <f>SUMIFS(Calculations!AY$44:AY$50,Calculations!$AK$44:$AK$50,'IWS claimants per UC WC'!$A49)</f>
        <v>106.83704768480277</v>
      </c>
      <c r="P49" s="113">
        <f t="shared" si="6"/>
        <v>162.46428050742819</v>
      </c>
      <c r="Q49" s="5"/>
      <c r="U49" s="128">
        <f>Calculations!E49/Calculations!V49</f>
        <v>118.16061143606065</v>
      </c>
      <c r="V49" s="128">
        <f>Calculations!F49/Calculations!W49</f>
        <v>118.68555028775089</v>
      </c>
      <c r="W49" s="128">
        <f>Calculations!G49/Calculations!X49</f>
        <v>209.64771735672741</v>
      </c>
      <c r="X49" s="128">
        <f>Calculations!H49/Calculations!Y49</f>
        <v>275.21528961412707</v>
      </c>
      <c r="Y49" s="128">
        <f>Calculations!I49/Calculations!Z49</f>
        <v>228.26135529698686</v>
      </c>
      <c r="Z49" s="128">
        <f>Calculations!J49/Calculations!AA49</f>
        <v>219.05304739881151</v>
      </c>
      <c r="AA49" s="128">
        <f>Calculations!K49/Calculations!AB49</f>
        <v>212.91964911347023</v>
      </c>
      <c r="AB49" s="128">
        <f>Calculations!L49/Calculations!AC49</f>
        <v>188.12993762154912</v>
      </c>
      <c r="AC49" s="128">
        <f>Calculations!M49/Calculations!AD49</f>
        <v>172.68522454152713</v>
      </c>
      <c r="AD49" s="128">
        <f>Calculations!N49/Calculations!AE49</f>
        <v>170.40357233759028</v>
      </c>
      <c r="AE49" s="128">
        <f>Calculations!O49/Calculations!AF49</f>
        <v>148.98931901372148</v>
      </c>
      <c r="AF49" s="128">
        <f>Calculations!P49/Calculations!AG49</f>
        <v>137.97637089042155</v>
      </c>
      <c r="AG49" s="128">
        <f>Calculations!Q49/Calculations!AH49</f>
        <v>129.95654879586741</v>
      </c>
      <c r="AH49" s="128">
        <f>Calculations!R49/Calculations!AI49</f>
        <v>108.45830833833244</v>
      </c>
      <c r="AI49" s="128">
        <f t="shared" si="7"/>
        <v>174.18160728878169</v>
      </c>
    </row>
    <row r="50" spans="1:35" x14ac:dyDescent="0.45">
      <c r="A50" s="3" t="s">
        <v>88</v>
      </c>
      <c r="B50" s="113">
        <f>SUMIFS(Calculations!AL$44:AL$50,Calculations!$AK$44:$AK$50,'IWS claimants per UC WC'!$A50)</f>
        <v>105.16849672613694</v>
      </c>
      <c r="C50" s="113">
        <f>SUMIFS(Calculations!AM$44:AM$50,Calculations!$AK$44:$AK$50,'IWS claimants per UC WC'!$A50)</f>
        <v>112.50054471660698</v>
      </c>
      <c r="D50" s="113">
        <f>SUMIFS(Calculations!AN$44:AN$50,Calculations!$AK$44:$AK$50,'IWS claimants per UC WC'!$A50)</f>
        <v>124.64016056081439</v>
      </c>
      <c r="E50" s="113">
        <f>SUMIFS(Calculations!AO$44:AO$50,Calculations!$AK$44:$AK$50,'IWS claimants per UC WC'!$A50)</f>
        <v>170.84195421477671</v>
      </c>
      <c r="F50" s="113">
        <f>SUMIFS(Calculations!AP$44:AP$50,Calculations!$AK$44:$AK$50,'IWS claimants per UC WC'!$A50)</f>
        <v>237.07942355078768</v>
      </c>
      <c r="G50" s="113">
        <f>SUMIFS(Calculations!AQ$44:AQ$50,Calculations!$AK$44:$AK$50,'IWS claimants per UC WC'!$A50)</f>
        <v>225.83490435735013</v>
      </c>
      <c r="H50" s="113">
        <f>SUMIFS(Calculations!AR$44:AR$50,Calculations!$AK$44:$AK$50,'IWS claimants per UC WC'!$A50)</f>
        <v>216.59999635515379</v>
      </c>
      <c r="I50" s="113">
        <f>SUMIFS(Calculations!AS$44:AS$50,Calculations!$AK$44:$AK$50,'IWS claimants per UC WC'!$A50)</f>
        <v>218.51141609930477</v>
      </c>
      <c r="J50" s="113">
        <f>SUMIFS(Calculations!AT$44:AT$50,Calculations!$AK$44:$AK$50,'IWS claimants per UC WC'!$A50)</f>
        <v>198.95315298408519</v>
      </c>
      <c r="K50" s="113">
        <f>SUMIFS(Calculations!AU$44:AU$50,Calculations!$AK$44:$AK$50,'IWS claimants per UC WC'!$A50)</f>
        <v>162.57263799525907</v>
      </c>
      <c r="L50" s="113">
        <f>SUMIFS(Calculations!AV$44:AV$50,Calculations!$AK$44:$AK$50,'IWS claimants per UC WC'!$A50)</f>
        <v>155.98849077634037</v>
      </c>
      <c r="M50" s="113">
        <f>SUMIFS(Calculations!AW$44:AW$50,Calculations!$AK$44:$AK$50,'IWS claimants per UC WC'!$A50)</f>
        <v>150.92364550357527</v>
      </c>
      <c r="N50" s="113">
        <f>SUMIFS(Calculations!AX$44:AX$50,Calculations!$AK$44:$AK$50,'IWS claimants per UC WC'!$A50)</f>
        <v>130.8211188582348</v>
      </c>
      <c r="O50" s="113">
        <f>SUMIFS(Calculations!AY$44:AY$50,Calculations!$AK$44:$AK$50,'IWS claimants per UC WC'!$A50)</f>
        <v>121.98220473829038</v>
      </c>
      <c r="P50" s="113">
        <f t="shared" si="6"/>
        <v>166.60129624547974</v>
      </c>
      <c r="Q50" s="5"/>
      <c r="U50" s="128">
        <f>Calculations!E50/Calculations!V50</f>
        <v>110.26520308716114</v>
      </c>
      <c r="V50" s="128">
        <f>Calculations!F50/Calculations!W50</f>
        <v>114.03351156261724</v>
      </c>
      <c r="W50" s="128">
        <f>Calculations!G50/Calculations!X50</f>
        <v>200.41849685637985</v>
      </c>
      <c r="X50" s="128">
        <f>Calculations!H50/Calculations!Y50</f>
        <v>264.88742797392592</v>
      </c>
      <c r="Y50" s="128">
        <f>Calculations!I50/Calculations!Z50</f>
        <v>231.96853921397809</v>
      </c>
      <c r="Z50" s="128">
        <f>Calculations!J50/Calculations!AA50</f>
        <v>230.40064747190323</v>
      </c>
      <c r="AA50" s="128">
        <f>Calculations!K50/Calculations!AB50</f>
        <v>221.67726709432861</v>
      </c>
      <c r="AB50" s="128">
        <f>Calculations!L50/Calculations!AC50</f>
        <v>219.01126340560833</v>
      </c>
      <c r="AC50" s="128">
        <f>Calculations!M50/Calculations!AD50</f>
        <v>195.85626455937373</v>
      </c>
      <c r="AD50" s="128">
        <f>Calculations!N50/Calculations!AE50</f>
        <v>168.71689806975957</v>
      </c>
      <c r="AE50" s="128">
        <f>Calculations!O50/Calculations!AF50</f>
        <v>158.66980175080465</v>
      </c>
      <c r="AF50" s="128">
        <f>Calculations!P50/Calculations!AG50</f>
        <v>147.62544335877601</v>
      </c>
      <c r="AG50" s="128">
        <f>Calculations!Q50/Calculations!AH50</f>
        <v>138.78766606320048</v>
      </c>
      <c r="AH50" s="128">
        <f>Calculations!R50/Calculations!AI50</f>
        <v>124.27921303748829</v>
      </c>
      <c r="AI50" s="128">
        <f t="shared" si="7"/>
        <v>180.47126025037895</v>
      </c>
    </row>
    <row r="51" spans="1:35" x14ac:dyDescent="0.45">
      <c r="A51" s="3"/>
      <c r="B51" s="5"/>
      <c r="C51" s="5"/>
      <c r="D51" s="5"/>
      <c r="E51" s="5"/>
      <c r="F51" s="5"/>
      <c r="G51" s="5"/>
      <c r="H51" s="5"/>
      <c r="I51" s="5"/>
      <c r="J51" s="5"/>
      <c r="K51" s="5"/>
      <c r="L51" s="5"/>
      <c r="M51" s="5"/>
      <c r="N51" s="5"/>
      <c r="O51" s="5"/>
      <c r="P51" s="5"/>
      <c r="Q51" s="5"/>
      <c r="U51" s="126"/>
      <c r="V51" s="126"/>
      <c r="W51" s="126"/>
      <c r="X51" s="126"/>
      <c r="Y51" s="126"/>
      <c r="Z51" s="126"/>
      <c r="AA51" s="126"/>
      <c r="AB51" s="126"/>
      <c r="AC51" s="126"/>
      <c r="AD51" s="126"/>
      <c r="AE51" s="126"/>
      <c r="AF51" s="126"/>
      <c r="AG51" s="126"/>
      <c r="AH51" s="126"/>
      <c r="AI51" s="126"/>
    </row>
    <row r="52" spans="1:35" x14ac:dyDescent="0.45">
      <c r="A52" s="3"/>
      <c r="B52" s="22">
        <v>43862</v>
      </c>
      <c r="C52" s="22">
        <v>43891</v>
      </c>
      <c r="D52" s="22">
        <v>43922</v>
      </c>
      <c r="E52" s="22">
        <v>43952</v>
      </c>
      <c r="F52" s="22">
        <v>43983</v>
      </c>
      <c r="G52" s="22">
        <v>44013</v>
      </c>
      <c r="H52" s="22">
        <v>44044</v>
      </c>
      <c r="I52" s="22">
        <v>44075</v>
      </c>
      <c r="J52" s="22">
        <v>44105</v>
      </c>
      <c r="K52" s="22">
        <v>44136</v>
      </c>
      <c r="L52" s="22">
        <v>44166</v>
      </c>
      <c r="M52" s="22">
        <v>44197</v>
      </c>
      <c r="N52" s="22">
        <v>44228</v>
      </c>
      <c r="O52" s="22">
        <v>44256</v>
      </c>
      <c r="P52" s="43" t="s">
        <v>124</v>
      </c>
      <c r="Q52" s="43"/>
      <c r="U52" s="126"/>
      <c r="V52" s="126"/>
      <c r="W52" s="126"/>
      <c r="X52" s="126"/>
      <c r="Y52" s="126"/>
      <c r="Z52" s="126"/>
      <c r="AA52" s="126"/>
      <c r="AB52" s="126"/>
      <c r="AC52" s="126"/>
      <c r="AD52" s="126"/>
      <c r="AE52" s="126"/>
      <c r="AF52" s="126"/>
      <c r="AG52" s="126"/>
      <c r="AH52" s="126"/>
      <c r="AI52" s="126"/>
    </row>
    <row r="53" spans="1:35" x14ac:dyDescent="0.45">
      <c r="A53" s="43" t="s">
        <v>114</v>
      </c>
      <c r="B53" s="119">
        <f>SUM(Calculations!E$4:E$40)/(SUM(Calculations!V$44:V$50))</f>
        <v>114.50564942014864</v>
      </c>
      <c r="C53" s="5">
        <f>SUM(Calculations!F$4:F$40)/(SUM(Calculations!W$44:W$50))</f>
        <v>116.3574516817563</v>
      </c>
      <c r="D53" s="119">
        <f>SUM(Calculations!G$4:G$40)/(SUM(Calculations!X$44:X$50))</f>
        <v>198.06289182985748</v>
      </c>
      <c r="E53" s="5">
        <f>SUM(Calculations!H$4:H$40)/(SUM(Calculations!Y$44:Y$50))</f>
        <v>224.31350313688901</v>
      </c>
      <c r="F53" s="5">
        <f>SUM(Calculations!I$4:I$40)/(SUM(Calculations!Z$44:Z$50))</f>
        <v>199.04893795727898</v>
      </c>
      <c r="G53" s="5">
        <f>SUM(Calculations!J$4:J$40)/(SUM(Calculations!AA$44:AA$50))</f>
        <v>195.6812210512586</v>
      </c>
      <c r="H53" s="5">
        <f>SUM(Calculations!K$4:K$40)/(SUM(Calculations!AB$44:AB$50))</f>
        <v>192.10764918194354</v>
      </c>
      <c r="I53" s="5">
        <f>SUM(Calculations!L$4:L$40)/(SUM(Calculations!AC$44:AC$50))</f>
        <v>177.94069778112777</v>
      </c>
      <c r="J53" s="5">
        <f>SUM(Calculations!M$4:M$40)/(SUM(Calculations!AD$44:AD$50))</f>
        <v>164.93742638288208</v>
      </c>
      <c r="K53" s="5">
        <f>SUM(Calculations!N$4:N$40)/(SUM(Calculations!AE$44:AE$50))</f>
        <v>154.26246451487322</v>
      </c>
      <c r="L53" s="5">
        <f>SUM(Calculations!O$4:O$40)/(SUM(Calculations!AF$44:AF$50))</f>
        <v>141.31359052044201</v>
      </c>
      <c r="M53" s="5">
        <f>SUM(Calculations!P$4:P$40)/(SUM(Calculations!AG$44:AG$50))</f>
        <v>131.5360979817639</v>
      </c>
      <c r="N53" s="5">
        <f>SUM(Calculations!Q$4:Q$40)/(SUM(Calculations!AH$44:AH$50))</f>
        <v>129.1096684891688</v>
      </c>
      <c r="O53" s="5">
        <f>SUM(Calculations!R$4:R$40)/(SUM(Calculations!AI$44:AI$50))</f>
        <v>117.32673316436119</v>
      </c>
      <c r="P53" s="5">
        <f t="shared" si="6"/>
        <v>161.17885593526793</v>
      </c>
      <c r="Q53" s="5"/>
    </row>
    <row r="54" spans="1:35" x14ac:dyDescent="0.45">
      <c r="A54" s="3" t="s">
        <v>119</v>
      </c>
      <c r="B54" s="5" t="s">
        <v>128</v>
      </c>
      <c r="C54" s="5"/>
      <c r="D54" s="5"/>
      <c r="E54" s="5"/>
      <c r="F54" s="5"/>
      <c r="G54" s="5"/>
      <c r="H54" s="5"/>
      <c r="I54" s="5"/>
      <c r="J54" s="5"/>
      <c r="K54" s="5"/>
      <c r="L54" s="5"/>
      <c r="M54" s="5"/>
      <c r="N54" s="5"/>
      <c r="O54" s="5"/>
      <c r="P54" s="5"/>
      <c r="Q54" s="5"/>
    </row>
    <row r="55" spans="1:35" x14ac:dyDescent="0.45">
      <c r="A55" s="3"/>
      <c r="B55" s="5"/>
      <c r="C55" s="5"/>
      <c r="D55" s="5"/>
      <c r="E55" s="5"/>
      <c r="F55" s="5"/>
      <c r="G55" s="5"/>
      <c r="H55" s="5"/>
      <c r="I55" s="5"/>
      <c r="J55" s="5"/>
      <c r="K55" s="5"/>
      <c r="L55" s="5"/>
      <c r="M55" s="5"/>
      <c r="N55" s="5"/>
      <c r="O55" s="5"/>
      <c r="P55" s="5"/>
      <c r="Q55" s="5"/>
    </row>
    <row r="56" spans="1:35" x14ac:dyDescent="0.45">
      <c r="A56" s="3"/>
      <c r="B56" s="5"/>
      <c r="C56" s="5"/>
      <c r="D56" s="5"/>
      <c r="E56" s="5"/>
      <c r="F56" s="5"/>
      <c r="G56" s="5"/>
      <c r="H56" s="5"/>
      <c r="I56" s="5"/>
      <c r="J56" s="5"/>
      <c r="K56" s="5"/>
      <c r="L56" s="5"/>
      <c r="M56" s="5"/>
      <c r="N56" s="5"/>
      <c r="O56" s="5"/>
      <c r="P56" s="5"/>
      <c r="Q56" s="5"/>
    </row>
    <row r="57" spans="1:35" x14ac:dyDescent="0.45">
      <c r="A57" s="3"/>
      <c r="B57" s="5"/>
      <c r="C57" s="5"/>
      <c r="D57" s="5"/>
      <c r="E57" s="5"/>
      <c r="F57" s="5"/>
      <c r="G57" s="5"/>
      <c r="H57" s="5"/>
      <c r="I57" s="5"/>
      <c r="J57" s="5"/>
      <c r="K57" s="5"/>
      <c r="L57" s="5"/>
      <c r="M57" s="5"/>
      <c r="N57" s="5"/>
      <c r="O57" s="5"/>
      <c r="P57" s="5"/>
      <c r="Q57" s="5"/>
    </row>
    <row r="58" spans="1:35" x14ac:dyDescent="0.45">
      <c r="A58" s="3"/>
      <c r="B58" s="5"/>
      <c r="C58" s="5"/>
      <c r="D58" s="5"/>
      <c r="E58" s="5"/>
      <c r="F58" s="5"/>
      <c r="G58" s="5"/>
      <c r="H58" s="5"/>
      <c r="I58" s="5"/>
      <c r="J58" s="5"/>
      <c r="K58" s="5"/>
      <c r="L58" s="5"/>
      <c r="M58" s="5"/>
      <c r="N58" s="5"/>
      <c r="O58" s="5"/>
      <c r="P58" s="5"/>
      <c r="Q58" s="5"/>
    </row>
    <row r="59" spans="1:35" x14ac:dyDescent="0.45">
      <c r="A59" s="3"/>
      <c r="B59" s="5"/>
      <c r="C59" s="5"/>
      <c r="D59" s="5"/>
      <c r="E59" s="5"/>
      <c r="F59" s="5"/>
      <c r="G59" s="5"/>
      <c r="H59" s="5"/>
      <c r="I59" s="5"/>
      <c r="J59" s="5"/>
      <c r="K59" s="5"/>
      <c r="L59" s="5"/>
      <c r="M59" s="5"/>
      <c r="N59" s="5"/>
      <c r="O59" s="5"/>
      <c r="P59" s="5"/>
      <c r="Q59" s="5"/>
    </row>
    <row r="60" spans="1:35" x14ac:dyDescent="0.45">
      <c r="A60" s="3"/>
      <c r="B60" s="5"/>
      <c r="C60" s="5"/>
      <c r="D60" s="5"/>
      <c r="E60" s="5"/>
      <c r="F60" s="5"/>
      <c r="G60" s="5"/>
      <c r="H60" s="5"/>
      <c r="I60" s="5"/>
      <c r="J60" s="5"/>
      <c r="K60" s="5"/>
      <c r="L60" s="5"/>
      <c r="M60" s="5"/>
      <c r="N60" s="5"/>
      <c r="O60" s="5"/>
      <c r="P60" s="5"/>
      <c r="Q60" s="5"/>
    </row>
    <row r="61" spans="1:35" x14ac:dyDescent="0.45">
      <c r="A61" s="3"/>
      <c r="B61" s="5"/>
      <c r="C61" s="5"/>
      <c r="D61" s="5"/>
      <c r="E61" s="5"/>
      <c r="F61" s="5"/>
      <c r="G61" s="5"/>
      <c r="H61" s="5"/>
      <c r="I61" s="5"/>
      <c r="J61" s="5"/>
      <c r="K61" s="5"/>
      <c r="L61" s="5"/>
      <c r="M61" s="5"/>
      <c r="N61" s="5"/>
      <c r="O61" s="5"/>
      <c r="P61" s="5"/>
      <c r="Q61" s="5"/>
    </row>
    <row r="62" spans="1:35" x14ac:dyDescent="0.45">
      <c r="A62" s="3"/>
      <c r="B62" s="5"/>
      <c r="C62" s="5"/>
      <c r="D62" s="5"/>
      <c r="E62" s="5"/>
      <c r="F62" s="5"/>
      <c r="G62" s="5"/>
      <c r="H62" s="5"/>
      <c r="I62" s="5"/>
      <c r="J62" s="5"/>
      <c r="K62" s="5"/>
      <c r="L62" s="5"/>
      <c r="M62" s="5"/>
      <c r="N62" s="5"/>
      <c r="O62" s="5"/>
      <c r="P62" s="5"/>
      <c r="Q62" s="5"/>
    </row>
    <row r="63" spans="1:35" x14ac:dyDescent="0.45">
      <c r="A63" s="3"/>
      <c r="B63" s="5"/>
      <c r="C63" s="5"/>
      <c r="D63" s="5"/>
      <c r="E63" s="5"/>
      <c r="F63" s="5"/>
      <c r="G63" s="5"/>
      <c r="H63" s="5"/>
      <c r="I63" s="5"/>
      <c r="J63" s="5"/>
      <c r="K63" s="5"/>
      <c r="L63" s="5"/>
      <c r="M63" s="5"/>
      <c r="N63" s="5"/>
      <c r="O63" s="5"/>
      <c r="P63" s="5"/>
      <c r="Q63" s="5"/>
    </row>
    <row r="64" spans="1:35" x14ac:dyDescent="0.45">
      <c r="A64" s="3"/>
      <c r="B64" s="5"/>
      <c r="C64" s="5"/>
      <c r="D64" s="5"/>
      <c r="E64" s="5"/>
      <c r="F64" s="5"/>
      <c r="G64" s="5"/>
      <c r="H64" s="5"/>
      <c r="I64" s="5"/>
      <c r="J64" s="5"/>
      <c r="K64" s="5"/>
      <c r="L64" s="5"/>
      <c r="M64" s="5"/>
      <c r="N64" s="5"/>
      <c r="O64" s="5"/>
      <c r="P64" s="5"/>
      <c r="Q64" s="5"/>
    </row>
    <row r="65" spans="1:17" x14ac:dyDescent="0.45">
      <c r="A65" s="3"/>
      <c r="B65" s="5"/>
      <c r="C65" s="5"/>
      <c r="D65" s="5"/>
      <c r="E65" s="5"/>
      <c r="F65" s="5"/>
      <c r="G65" s="5"/>
      <c r="H65" s="5"/>
      <c r="I65" s="5"/>
      <c r="J65" s="5"/>
      <c r="K65" s="5"/>
      <c r="L65" s="5"/>
      <c r="M65" s="5"/>
      <c r="N65" s="5"/>
      <c r="O65" s="5"/>
      <c r="P65" s="5"/>
      <c r="Q65" s="5"/>
    </row>
    <row r="66" spans="1:17" x14ac:dyDescent="0.45">
      <c r="A66" s="3"/>
      <c r="B66" s="5"/>
      <c r="C66" s="5"/>
      <c r="D66" s="5"/>
      <c r="E66" s="5"/>
      <c r="F66" s="5"/>
      <c r="G66" s="5"/>
      <c r="H66" s="5"/>
      <c r="I66" s="5"/>
      <c r="J66" s="5"/>
      <c r="K66" s="5"/>
      <c r="L66" s="5"/>
      <c r="M66" s="5"/>
      <c r="N66" s="5"/>
      <c r="O66" s="5"/>
      <c r="P66" s="5"/>
      <c r="Q66" s="5"/>
    </row>
    <row r="67" spans="1:17" x14ac:dyDescent="0.45">
      <c r="A67" s="3"/>
      <c r="B67" s="5"/>
      <c r="C67" s="5"/>
      <c r="D67" s="5"/>
      <c r="E67" s="5"/>
      <c r="F67" s="5"/>
      <c r="G67" s="5"/>
      <c r="H67" s="5"/>
      <c r="I67" s="5"/>
      <c r="J67" s="5"/>
      <c r="K67" s="5"/>
      <c r="L67" s="5"/>
      <c r="M67" s="5"/>
      <c r="N67" s="5"/>
      <c r="O67" s="5"/>
      <c r="P67" s="5"/>
      <c r="Q67" s="5"/>
    </row>
    <row r="68" spans="1:17" x14ac:dyDescent="0.45">
      <c r="A68" s="3"/>
      <c r="B68" s="5"/>
      <c r="C68" s="5"/>
      <c r="D68" s="5"/>
      <c r="E68" s="5"/>
      <c r="F68" s="5"/>
      <c r="G68" s="5"/>
      <c r="H68" s="5"/>
      <c r="I68" s="5"/>
      <c r="J68" s="5"/>
      <c r="K68" s="5"/>
      <c r="L68" s="5"/>
      <c r="M68" s="5"/>
      <c r="N68" s="5"/>
      <c r="O68" s="5"/>
      <c r="P68" s="5"/>
      <c r="Q68" s="5"/>
    </row>
    <row r="69" spans="1:17" x14ac:dyDescent="0.45">
      <c r="A69" s="3"/>
      <c r="B69" s="5"/>
      <c r="C69" s="5"/>
      <c r="D69" s="5"/>
      <c r="E69" s="5"/>
      <c r="F69" s="5"/>
      <c r="G69" s="5"/>
      <c r="H69" s="5"/>
      <c r="I69" s="5"/>
      <c r="J69" s="5"/>
      <c r="K69" s="5"/>
      <c r="L69" s="5"/>
      <c r="M69" s="5"/>
      <c r="N69" s="5"/>
      <c r="O69" s="5"/>
      <c r="P69" s="5"/>
      <c r="Q69" s="5"/>
    </row>
    <row r="70" spans="1:17" x14ac:dyDescent="0.45">
      <c r="A70" s="3"/>
      <c r="B70" s="5"/>
      <c r="C70" s="5"/>
      <c r="D70" s="5"/>
      <c r="E70" s="5"/>
      <c r="F70" s="5"/>
      <c r="G70" s="5"/>
      <c r="H70" s="5"/>
      <c r="I70" s="5"/>
      <c r="J70" s="5"/>
      <c r="K70" s="5"/>
      <c r="L70" s="5"/>
      <c r="M70" s="5"/>
      <c r="N70" s="5"/>
      <c r="O70" s="5"/>
      <c r="P70" s="5"/>
      <c r="Q70" s="5"/>
    </row>
    <row r="71" spans="1:17" x14ac:dyDescent="0.45">
      <c r="A71" s="3"/>
      <c r="B71" s="5"/>
      <c r="C71" s="5"/>
      <c r="D71" s="5"/>
      <c r="E71" s="5"/>
      <c r="F71" s="5"/>
      <c r="G71" s="5"/>
      <c r="H71" s="5"/>
      <c r="I71" s="5"/>
      <c r="J71" s="5"/>
      <c r="K71" s="5"/>
      <c r="L71" s="5"/>
      <c r="M71" s="5"/>
      <c r="N71" s="5"/>
      <c r="O71" s="5"/>
      <c r="P71" s="5"/>
      <c r="Q71" s="5"/>
    </row>
    <row r="72" spans="1:17" x14ac:dyDescent="0.45">
      <c r="A72" s="3"/>
      <c r="B72" s="5"/>
      <c r="C72" s="5"/>
      <c r="D72" s="5"/>
      <c r="E72" s="5"/>
      <c r="F72" s="5"/>
      <c r="G72" s="5"/>
      <c r="H72" s="5"/>
      <c r="I72" s="5"/>
      <c r="J72" s="5"/>
      <c r="K72" s="5"/>
      <c r="L72" s="5"/>
      <c r="M72" s="5"/>
      <c r="N72" s="5"/>
      <c r="O72" s="5"/>
      <c r="P72" s="5"/>
      <c r="Q72" s="5"/>
    </row>
    <row r="73" spans="1:17" x14ac:dyDescent="0.45">
      <c r="A73" s="3"/>
      <c r="B73" s="5"/>
      <c r="C73" s="5"/>
      <c r="D73" s="5"/>
      <c r="E73" s="5"/>
      <c r="F73" s="5"/>
      <c r="G73" s="5"/>
      <c r="H73" s="5"/>
      <c r="I73" s="5"/>
      <c r="J73" s="5"/>
      <c r="K73" s="5"/>
      <c r="L73" s="5"/>
      <c r="M73" s="5"/>
      <c r="N73" s="5"/>
      <c r="O73" s="5"/>
      <c r="P73" s="5"/>
      <c r="Q73" s="5"/>
    </row>
    <row r="74" spans="1:17" x14ac:dyDescent="0.45">
      <c r="A74" s="3"/>
      <c r="B74" s="5"/>
      <c r="C74" s="5"/>
      <c r="D74" s="5"/>
      <c r="E74" s="5"/>
      <c r="F74" s="5"/>
      <c r="G74" s="5"/>
      <c r="H74" s="5"/>
      <c r="I74" s="5"/>
      <c r="J74" s="5"/>
      <c r="K74" s="5"/>
      <c r="L74" s="5"/>
      <c r="M74" s="5"/>
      <c r="N74" s="5"/>
      <c r="O74" s="5"/>
      <c r="P74" s="5"/>
      <c r="Q74" s="5"/>
    </row>
    <row r="75" spans="1:17" x14ac:dyDescent="0.45">
      <c r="A75" s="3"/>
      <c r="B75" s="5"/>
      <c r="C75" s="5"/>
      <c r="D75" s="5"/>
      <c r="E75" s="5"/>
      <c r="F75" s="5"/>
      <c r="G75" s="5"/>
      <c r="H75" s="5"/>
      <c r="I75" s="5"/>
      <c r="J75" s="5"/>
      <c r="K75" s="5"/>
      <c r="L75" s="5"/>
      <c r="M75" s="5"/>
      <c r="N75" s="5"/>
      <c r="O75" s="5"/>
      <c r="P75" s="5"/>
      <c r="Q75" s="5"/>
    </row>
    <row r="76" spans="1:17" x14ac:dyDescent="0.45">
      <c r="A76" s="3"/>
      <c r="B76" s="5"/>
      <c r="C76" s="5"/>
      <c r="D76" s="5"/>
      <c r="E76" s="5"/>
      <c r="F76" s="5"/>
      <c r="G76" s="5"/>
      <c r="H76" s="5"/>
      <c r="I76" s="5"/>
      <c r="J76" s="5"/>
      <c r="K76" s="5"/>
      <c r="L76" s="5"/>
      <c r="M76" s="5"/>
      <c r="N76" s="5"/>
      <c r="O76" s="5"/>
      <c r="P76" s="5"/>
      <c r="Q76" s="5"/>
    </row>
    <row r="77" spans="1:17" x14ac:dyDescent="0.45">
      <c r="A77" s="3"/>
      <c r="B77" s="5"/>
      <c r="C77" s="5"/>
      <c r="D77" s="5"/>
      <c r="E77" s="5"/>
      <c r="F77" s="5"/>
      <c r="G77" s="5"/>
      <c r="H77" s="5"/>
      <c r="I77" s="5"/>
      <c r="J77" s="5"/>
      <c r="K77" s="5"/>
      <c r="L77" s="5"/>
      <c r="M77" s="5"/>
      <c r="N77" s="5"/>
      <c r="O77" s="5"/>
      <c r="P77" s="5"/>
      <c r="Q77" s="5"/>
    </row>
    <row r="78" spans="1:17" x14ac:dyDescent="0.45">
      <c r="A78" s="3"/>
      <c r="B78" s="5"/>
      <c r="C78" s="5"/>
      <c r="D78" s="5"/>
      <c r="E78" s="5"/>
      <c r="F78" s="5"/>
      <c r="G78" s="5"/>
      <c r="H78" s="5"/>
      <c r="I78" s="5"/>
      <c r="J78" s="5"/>
      <c r="K78" s="5"/>
      <c r="L78" s="5"/>
      <c r="M78" s="5"/>
      <c r="N78" s="5"/>
      <c r="O78" s="5"/>
      <c r="P78" s="5"/>
      <c r="Q78" s="5"/>
    </row>
    <row r="79" spans="1:17" x14ac:dyDescent="0.45">
      <c r="A79" s="3"/>
      <c r="B79" s="5"/>
      <c r="C79" s="5"/>
      <c r="D79" s="5"/>
      <c r="E79" s="5"/>
      <c r="F79" s="5"/>
      <c r="G79" s="5"/>
      <c r="H79" s="5"/>
      <c r="I79" s="5"/>
      <c r="J79" s="5"/>
      <c r="K79" s="5"/>
      <c r="L79" s="5"/>
      <c r="M79" s="5"/>
      <c r="N79" s="5"/>
      <c r="O79" s="5"/>
      <c r="P79" s="5"/>
      <c r="Q79" s="5"/>
    </row>
    <row r="80" spans="1:17" x14ac:dyDescent="0.45">
      <c r="A80" s="3"/>
      <c r="B80" s="5"/>
      <c r="C80" s="5"/>
      <c r="D80" s="5"/>
      <c r="E80" s="5"/>
      <c r="F80" s="5"/>
      <c r="G80" s="5"/>
      <c r="H80" s="5"/>
      <c r="I80" s="5"/>
      <c r="J80" s="5"/>
      <c r="K80" s="5"/>
      <c r="L80" s="5"/>
      <c r="M80" s="5"/>
      <c r="N80" s="5"/>
      <c r="O80" s="5"/>
      <c r="P80" s="5"/>
      <c r="Q80" s="5"/>
    </row>
    <row r="81" spans="1:17" x14ac:dyDescent="0.45">
      <c r="A81" s="3"/>
      <c r="B81" s="5"/>
      <c r="C81" s="5"/>
      <c r="D81" s="5"/>
      <c r="E81" s="5"/>
      <c r="F81" s="5"/>
      <c r="G81" s="5"/>
      <c r="H81" s="5"/>
      <c r="I81" s="5"/>
      <c r="J81" s="5"/>
      <c r="K81" s="5"/>
      <c r="L81" s="5"/>
      <c r="M81" s="5"/>
      <c r="N81" s="5"/>
      <c r="O81" s="5"/>
      <c r="P81" s="5"/>
      <c r="Q81" s="5"/>
    </row>
  </sheetData>
  <pageMargins left="0.7" right="0.7" top="0.75" bottom="0.75" header="0.3" footer="0.3"/>
  <pageSetup paperSize="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A56DD-08EC-49CB-8DA4-ECFC4C3037E1}">
  <dimension ref="B3:AJ83"/>
  <sheetViews>
    <sheetView showGridLines="0" tabSelected="1" topLeftCell="A34" zoomScale="74" zoomScaleNormal="100" workbookViewId="0">
      <selection activeCell="C8" sqref="C8"/>
    </sheetView>
  </sheetViews>
  <sheetFormatPr defaultColWidth="8.73046875" defaultRowHeight="11.65" x14ac:dyDescent="0.35"/>
  <cols>
    <col min="1" max="1" width="8.73046875" style="52"/>
    <col min="2" max="2" width="35.19921875" style="52" customWidth="1"/>
    <col min="3" max="5" width="10.19921875" style="52" bestFit="1" customWidth="1"/>
    <col min="6" max="16" width="11.19921875" style="52" bestFit="1" customWidth="1"/>
    <col min="17" max="17" width="13.19921875" style="52" customWidth="1"/>
    <col min="18" max="20" width="8.73046875" style="52"/>
    <col min="21" max="21" width="33.19921875" style="52" customWidth="1"/>
    <col min="22" max="16384" width="8.73046875" style="52"/>
  </cols>
  <sheetData>
    <row r="3" spans="2:36" x14ac:dyDescent="0.35">
      <c r="B3" s="49" t="s">
        <v>50</v>
      </c>
      <c r="C3" s="50">
        <v>43862</v>
      </c>
      <c r="D3" s="50">
        <v>43891</v>
      </c>
      <c r="E3" s="50">
        <v>43922</v>
      </c>
      <c r="F3" s="50">
        <v>43952</v>
      </c>
      <c r="G3" s="50">
        <v>43983</v>
      </c>
      <c r="H3" s="50">
        <v>44013</v>
      </c>
      <c r="I3" s="50">
        <v>44044</v>
      </c>
      <c r="J3" s="50">
        <v>44075</v>
      </c>
      <c r="K3" s="50">
        <v>44105</v>
      </c>
      <c r="L3" s="50">
        <v>44136</v>
      </c>
      <c r="M3" s="50">
        <v>44166</v>
      </c>
      <c r="N3" s="50">
        <v>44197</v>
      </c>
      <c r="O3" s="50">
        <v>44228</v>
      </c>
      <c r="P3" s="50">
        <v>44256</v>
      </c>
      <c r="Q3" s="51" t="s">
        <v>124</v>
      </c>
      <c r="U3" s="49" t="s">
        <v>49</v>
      </c>
      <c r="V3" s="50">
        <v>43862</v>
      </c>
      <c r="W3" s="50">
        <v>43891</v>
      </c>
      <c r="X3" s="50">
        <v>43922</v>
      </c>
      <c r="Y3" s="50">
        <v>43952</v>
      </c>
      <c r="Z3" s="50">
        <v>43983</v>
      </c>
      <c r="AA3" s="50">
        <v>44013</v>
      </c>
      <c r="AB3" s="50">
        <v>44044</v>
      </c>
      <c r="AC3" s="50">
        <v>44075</v>
      </c>
      <c r="AD3" s="50">
        <v>44105</v>
      </c>
      <c r="AE3" s="50">
        <v>44136</v>
      </c>
      <c r="AF3" s="50">
        <v>44166</v>
      </c>
      <c r="AG3" s="50">
        <v>44197</v>
      </c>
      <c r="AH3" s="50">
        <v>44228</v>
      </c>
      <c r="AI3" s="50">
        <v>44256</v>
      </c>
      <c r="AJ3" s="51" t="s">
        <v>124</v>
      </c>
    </row>
    <row r="4" spans="2:36" x14ac:dyDescent="0.35">
      <c r="B4" s="53" t="s">
        <v>59</v>
      </c>
      <c r="C4" s="54">
        <f>'IWS claimants per UC WC'!B45</f>
        <v>92.144663355709554</v>
      </c>
      <c r="D4" s="54">
        <f>'IWS claimants per UC WC'!C45</f>
        <v>95.34475010139171</v>
      </c>
      <c r="E4" s="54">
        <f>'IWS claimants per UC WC'!D45</f>
        <v>83.054848649858613</v>
      </c>
      <c r="F4" s="54">
        <f>'IWS claimants per UC WC'!E45</f>
        <v>146.49465232155879</v>
      </c>
      <c r="G4" s="54">
        <f>'IWS claimants per UC WC'!F45</f>
        <v>179.24696751461181</v>
      </c>
      <c r="H4" s="54">
        <f>'IWS claimants per UC WC'!G45</f>
        <v>149.86844439188786</v>
      </c>
      <c r="I4" s="54">
        <f>'IWS claimants per UC WC'!H45</f>
        <v>153.53804483829651</v>
      </c>
      <c r="J4" s="54">
        <f>'IWS claimants per UC WC'!I45</f>
        <v>141.49247294437924</v>
      </c>
      <c r="K4" s="54">
        <f>'IWS claimants per UC WC'!J45</f>
        <v>127.41551642075204</v>
      </c>
      <c r="L4" s="54">
        <f>'IWS claimants per UC WC'!K45</f>
        <v>106.51847826086956</v>
      </c>
      <c r="M4" s="54">
        <f>'IWS claimants per UC WC'!L45</f>
        <v>106.26775130488829</v>
      </c>
      <c r="N4" s="54">
        <f>'IWS claimants per UC WC'!M45</f>
        <v>103.81766622931382</v>
      </c>
      <c r="O4" s="54">
        <f>'IWS claimants per UC WC'!N45</f>
        <v>99.97910856235562</v>
      </c>
      <c r="P4" s="54">
        <f>'IWS claimants per UC WC'!O45</f>
        <v>100.26940999211713</v>
      </c>
      <c r="Q4" s="55">
        <f>'IWS claimants per UC WC'!P45</f>
        <v>120.38948392057075</v>
      </c>
      <c r="U4" s="53" t="s">
        <v>61</v>
      </c>
      <c r="V4" s="54">
        <f>'IWS claimants per UC WC'!B12</f>
        <v>90.661273302849082</v>
      </c>
      <c r="W4" s="54">
        <f>'IWS claimants per UC WC'!C12</f>
        <v>91.425221087604413</v>
      </c>
      <c r="X4" s="54">
        <f>'IWS claimants per UC WC'!D12</f>
        <v>163.79827750262274</v>
      </c>
      <c r="Y4" s="54">
        <f>'IWS claimants per UC WC'!E12</f>
        <v>168.29702089817692</v>
      </c>
      <c r="Z4" s="54">
        <f>'IWS claimants per UC WC'!F12</f>
        <v>161.764903284696</v>
      </c>
      <c r="AA4" s="54">
        <f>'IWS claimants per UC WC'!G12</f>
        <v>143.43824916866436</v>
      </c>
      <c r="AB4" s="54">
        <f>'IWS claimants per UC WC'!H12</f>
        <v>144.7633375766693</v>
      </c>
      <c r="AC4" s="54">
        <f>'IWS claimants per UC WC'!I12</f>
        <v>116.80085018678336</v>
      </c>
      <c r="AD4" s="54">
        <f>'IWS claimants per UC WC'!J12</f>
        <v>103.05219219041417</v>
      </c>
      <c r="AE4" s="54">
        <f>'IWS claimants per UC WC'!K12</f>
        <v>95.341682548325608</v>
      </c>
      <c r="AF4" s="54">
        <f>'IWS claimants per UC WC'!L12</f>
        <v>93.404697063661104</v>
      </c>
      <c r="AG4" s="54">
        <f>'IWS claimants per UC WC'!M12</f>
        <v>91.195037004788801</v>
      </c>
      <c r="AH4" s="54">
        <f>'IWS claimants per UC WC'!N12</f>
        <v>95.998912008703812</v>
      </c>
      <c r="AI4" s="54">
        <f>'IWS claimants per UC WC'!O12</f>
        <v>91.60090773118776</v>
      </c>
      <c r="AJ4" s="55">
        <f>'IWS claimants per UC WC'!P12</f>
        <v>117.96732582536769</v>
      </c>
    </row>
    <row r="5" spans="2:36" x14ac:dyDescent="0.35">
      <c r="B5" s="53" t="s">
        <v>82</v>
      </c>
      <c r="C5" s="54">
        <f>'IWS claimants per UC WC'!B49</f>
        <v>113.26046210912054</v>
      </c>
      <c r="D5" s="54">
        <f>'IWS claimants per UC WC'!C49</f>
        <v>117.91841575553094</v>
      </c>
      <c r="E5" s="54">
        <f>'IWS claimants per UC WC'!D49</f>
        <v>114.77567554158605</v>
      </c>
      <c r="F5" s="54">
        <f>'IWS claimants per UC WC'!E49</f>
        <v>200.72089189415729</v>
      </c>
      <c r="G5" s="54">
        <f>'IWS claimants per UC WC'!F49</f>
        <v>244.53101647770538</v>
      </c>
      <c r="H5" s="54">
        <f>'IWS claimants per UC WC'!G49</f>
        <v>213.90045644678727</v>
      </c>
      <c r="I5" s="54">
        <f>'IWS claimants per UC WC'!H49</f>
        <v>208.78945921254513</v>
      </c>
      <c r="J5" s="54">
        <f>'IWS claimants per UC WC'!I49</f>
        <v>193.71373697759046</v>
      </c>
      <c r="K5" s="54">
        <f>'IWS claimants per UC WC'!J49</f>
        <v>180.16839648523526</v>
      </c>
      <c r="L5" s="54">
        <f>'IWS claimants per UC WC'!K49</f>
        <v>167.27515683250726</v>
      </c>
      <c r="M5" s="54">
        <f>'IWS claimants per UC WC'!L49</f>
        <v>148.52149572956287</v>
      </c>
      <c r="N5" s="54">
        <f>'IWS claimants per UC WC'!M49</f>
        <v>141.2460953205703</v>
      </c>
      <c r="O5" s="54">
        <f>'IWS claimants per UC WC'!N49</f>
        <v>122.84162063629299</v>
      </c>
      <c r="P5" s="54">
        <f>'IWS claimants per UC WC'!O49</f>
        <v>106.83704768480277</v>
      </c>
      <c r="Q5" s="55">
        <f>'IWS claimants per UC WC'!P49</f>
        <v>162.46428050742819</v>
      </c>
      <c r="U5" s="53" t="s">
        <v>58</v>
      </c>
      <c r="V5" s="54">
        <f>'IWS claimants per UC WC'!B10</f>
        <v>91.21346285160466</v>
      </c>
      <c r="W5" s="54">
        <f>'IWS claimants per UC WC'!C10</f>
        <v>90.621505502913365</v>
      </c>
      <c r="X5" s="54">
        <f>'IWS claimants per UC WC'!D10</f>
        <v>138.60063952562382</v>
      </c>
      <c r="Y5" s="54">
        <f>'IWS claimants per UC WC'!E10</f>
        <v>156.62235649546818</v>
      </c>
      <c r="Z5" s="54">
        <f>'IWS claimants per UC WC'!F10</f>
        <v>142.06287794113422</v>
      </c>
      <c r="AA5" s="54">
        <f>'IWS claimants per UC WC'!G10</f>
        <v>144.36492730756223</v>
      </c>
      <c r="AB5" s="54">
        <f>'IWS claimants per UC WC'!H10</f>
        <v>148.23597791339716</v>
      </c>
      <c r="AC5" s="54">
        <f>'IWS claimants per UC WC'!I10</f>
        <v>138.58751279426809</v>
      </c>
      <c r="AD5" s="54">
        <f>'IWS claimants per UC WC'!J10</f>
        <v>131.18097813838173</v>
      </c>
      <c r="AE5" s="54">
        <f>'IWS claimants per UC WC'!K10</f>
        <v>110.37267369007282</v>
      </c>
      <c r="AF5" s="54">
        <f>'IWS claimants per UC WC'!L10</f>
        <v>104.20884389983999</v>
      </c>
      <c r="AG5" s="54">
        <f>'IWS claimants per UC WC'!M10</f>
        <v>107.26459905001381</v>
      </c>
      <c r="AH5" s="54">
        <f>'IWS claimants per UC WC'!N10</f>
        <v>120.483135368115</v>
      </c>
      <c r="AI5" s="54">
        <f>'IWS claimants per UC WC'!O10</f>
        <v>118.69324039075144</v>
      </c>
      <c r="AJ5" s="55">
        <f>'IWS claimants per UC WC'!P10</f>
        <v>124.4651950620819</v>
      </c>
    </row>
    <row r="6" spans="2:36" x14ac:dyDescent="0.35">
      <c r="B6" s="53" t="s">
        <v>75</v>
      </c>
      <c r="C6" s="54">
        <f>'IWS claimants per UC WC'!B48</f>
        <v>110.63664776553306</v>
      </c>
      <c r="D6" s="54">
        <f>'IWS claimants per UC WC'!C48</f>
        <v>112.0177219441585</v>
      </c>
      <c r="E6" s="54">
        <f>'IWS claimants per UC WC'!D48</f>
        <v>94.290830093230511</v>
      </c>
      <c r="F6" s="54">
        <f>'IWS claimants per UC WC'!E48</f>
        <v>139.80470650494632</v>
      </c>
      <c r="G6" s="54">
        <f>'IWS claimants per UC WC'!F48</f>
        <v>191.92523394909318</v>
      </c>
      <c r="H6" s="54">
        <f>'IWS claimants per UC WC'!G48</f>
        <v>167.08154352163049</v>
      </c>
      <c r="I6" s="54">
        <f>'IWS claimants per UC WC'!H48</f>
        <v>162.10417853432955</v>
      </c>
      <c r="J6" s="54">
        <f>'IWS claimants per UC WC'!I48</f>
        <v>156.99902774541388</v>
      </c>
      <c r="K6" s="54">
        <f>'IWS claimants per UC WC'!J48</f>
        <v>145.40861997836052</v>
      </c>
      <c r="L6" s="54">
        <f>'IWS claimants per UC WC'!K48</f>
        <v>126.17297987773632</v>
      </c>
      <c r="M6" s="54">
        <f>'IWS claimants per UC WC'!L48</f>
        <v>120.19531482448768</v>
      </c>
      <c r="N6" s="54">
        <f>'IWS claimants per UC WC'!M48</f>
        <v>108.86653593821868</v>
      </c>
      <c r="O6" s="54">
        <f>'IWS claimants per UC WC'!N48</f>
        <v>104.57386180599883</v>
      </c>
      <c r="P6" s="54">
        <f>'IWS claimants per UC WC'!O48</f>
        <v>107.32366604036737</v>
      </c>
      <c r="Q6" s="55">
        <f>'IWS claimants per UC WC'!P48</f>
        <v>131.95720489453609</v>
      </c>
      <c r="U6" s="53" t="s">
        <v>55</v>
      </c>
      <c r="V6" s="54">
        <f>'IWS claimants per UC WC'!B7</f>
        <v>96.766994664693996</v>
      </c>
      <c r="W6" s="54">
        <f>'IWS claimants per UC WC'!C7</f>
        <v>98.506891907620144</v>
      </c>
      <c r="X6" s="54">
        <f>'IWS claimants per UC WC'!D7</f>
        <v>176.2423887342805</v>
      </c>
      <c r="Y6" s="54">
        <f>'IWS claimants per UC WC'!E7</f>
        <v>181.04266944191491</v>
      </c>
      <c r="Z6" s="54">
        <f>'IWS claimants per UC WC'!F7</f>
        <v>178.47594028576935</v>
      </c>
      <c r="AA6" s="54">
        <f>'IWS claimants per UC WC'!G7</f>
        <v>204.69238005644402</v>
      </c>
      <c r="AB6" s="54">
        <f>'IWS claimants per UC WC'!H7</f>
        <v>209.65772503529593</v>
      </c>
      <c r="AC6" s="54">
        <f>'IWS claimants per UC WC'!I7</f>
        <v>193.39738054116287</v>
      </c>
      <c r="AD6" s="54">
        <f>'IWS claimants per UC WC'!J7</f>
        <v>182.19178082191783</v>
      </c>
      <c r="AE6" s="54">
        <f>'IWS claimants per UC WC'!K7</f>
        <v>155.54232646743665</v>
      </c>
      <c r="AF6" s="54">
        <f>'IWS claimants per UC WC'!L7</f>
        <v>162.59702053079627</v>
      </c>
      <c r="AG6" s="54">
        <f>'IWS claimants per UC WC'!M7</f>
        <v>156.23259268428546</v>
      </c>
      <c r="AH6" s="54">
        <f>'IWS claimants per UC WC'!N7</f>
        <v>162.22769748505144</v>
      </c>
      <c r="AI6" s="54">
        <f>'IWS claimants per UC WC'!O7</f>
        <v>141.34738677745287</v>
      </c>
      <c r="AJ6" s="55">
        <f>'IWS claimants per UC WC'!P7</f>
        <v>164.20865538815156</v>
      </c>
    </row>
    <row r="7" spans="2:36" x14ac:dyDescent="0.35">
      <c r="B7" s="53" t="s">
        <v>67</v>
      </c>
      <c r="C7" s="54">
        <f>'IWS claimants per UC WC'!B47</f>
        <v>103.21187656090089</v>
      </c>
      <c r="D7" s="54">
        <f>'IWS claimants per UC WC'!C47</f>
        <v>105.12008857597085</v>
      </c>
      <c r="E7" s="54">
        <f>'IWS claimants per UC WC'!D47</f>
        <v>150.07832148212964</v>
      </c>
      <c r="F7" s="54">
        <f>'IWS claimants per UC WC'!E47</f>
        <v>209.19777510178324</v>
      </c>
      <c r="G7" s="54">
        <f>'IWS claimants per UC WC'!F47</f>
        <v>159.31202979280238</v>
      </c>
      <c r="H7" s="54">
        <f>'IWS claimants per UC WC'!G47</f>
        <v>146.70329156098785</v>
      </c>
      <c r="I7" s="54">
        <f>'IWS claimants per UC WC'!H47</f>
        <v>152.52959236874116</v>
      </c>
      <c r="J7" s="54">
        <f>'IWS claimants per UC WC'!I47</f>
        <v>144.06775055477556</v>
      </c>
      <c r="K7" s="54">
        <f>'IWS claimants per UC WC'!J47</f>
        <v>135.60514378749227</v>
      </c>
      <c r="L7" s="54">
        <f>'IWS claimants per UC WC'!K47</f>
        <v>123.10198472048185</v>
      </c>
      <c r="M7" s="54">
        <f>'IWS claimants per UC WC'!L47</f>
        <v>111.19573606722101</v>
      </c>
      <c r="N7" s="54">
        <f>'IWS claimants per UC WC'!M47</f>
        <v>109.13916920572495</v>
      </c>
      <c r="O7" s="54">
        <f>'IWS claimants per UC WC'!N47</f>
        <v>109.33003531506287</v>
      </c>
      <c r="P7" s="54">
        <f>'IWS claimants per UC WC'!O47</f>
        <v>109.64188681629588</v>
      </c>
      <c r="Q7" s="55">
        <f>'IWS claimants per UC WC'!P47</f>
        <v>133.44533442216934</v>
      </c>
      <c r="U7" s="53" t="s">
        <v>54</v>
      </c>
      <c r="V7" s="54">
        <f>'IWS claimants per UC WC'!B6</f>
        <v>98.032039709803442</v>
      </c>
      <c r="W7" s="54">
        <f>'IWS claimants per UC WC'!C6</f>
        <v>101.36801043630241</v>
      </c>
      <c r="X7" s="54">
        <f>'IWS claimants per UC WC'!D6</f>
        <v>177.27586846230332</v>
      </c>
      <c r="Y7" s="54">
        <f>'IWS claimants per UC WC'!E6</f>
        <v>187.33566228432753</v>
      </c>
      <c r="Z7" s="54">
        <f>'IWS claimants per UC WC'!F6</f>
        <v>177.9365942126478</v>
      </c>
      <c r="AA7" s="54">
        <f>'IWS claimants per UC WC'!G6</f>
        <v>198.64519352279061</v>
      </c>
      <c r="AB7" s="54">
        <f>'IWS claimants per UC WC'!H6</f>
        <v>200.09377014592965</v>
      </c>
      <c r="AC7" s="54">
        <f>'IWS claimants per UC WC'!I6</f>
        <v>195.29818192464182</v>
      </c>
      <c r="AD7" s="54">
        <f>'IWS claimants per UC WC'!J6</f>
        <v>183.62840774966151</v>
      </c>
      <c r="AE7" s="54">
        <f>'IWS claimants per UC WC'!K6</f>
        <v>174.36868350177321</v>
      </c>
      <c r="AF7" s="54">
        <f>'IWS claimants per UC WC'!L6</f>
        <v>179.90961380443707</v>
      </c>
      <c r="AG7" s="54">
        <f>'IWS claimants per UC WC'!M6</f>
        <v>154.66419705571062</v>
      </c>
      <c r="AH7" s="54">
        <f>'IWS claimants per UC WC'!N6</f>
        <v>141.36750020632152</v>
      </c>
      <c r="AI7" s="54">
        <f>'IWS claimants per UC WC'!O6</f>
        <v>131.62187736563197</v>
      </c>
      <c r="AJ7" s="55">
        <f>'IWS claimants per UC WC'!P6</f>
        <v>164.39611431302018</v>
      </c>
    </row>
    <row r="8" spans="2:36" x14ac:dyDescent="0.35">
      <c r="B8" s="53" t="s">
        <v>64</v>
      </c>
      <c r="C8" s="54">
        <f>'IWS claimants per UC WC'!B46</f>
        <v>123.8344313063885</v>
      </c>
      <c r="D8" s="54">
        <f>'IWS claimants per UC WC'!C46</f>
        <v>129.02197743934656</v>
      </c>
      <c r="E8" s="54">
        <f>'IWS claimants per UC WC'!D46</f>
        <v>138.84287074669643</v>
      </c>
      <c r="F8" s="54">
        <f>'IWS claimants per UC WC'!E46</f>
        <v>194.32892643875965</v>
      </c>
      <c r="G8" s="54">
        <f>'IWS claimants per UC WC'!F46</f>
        <v>199.51997746169567</v>
      </c>
      <c r="H8" s="54">
        <f>'IWS claimants per UC WC'!G46</f>
        <v>182.1871405103214</v>
      </c>
      <c r="I8" s="54">
        <f>'IWS claimants per UC WC'!H46</f>
        <v>185.55676128304586</v>
      </c>
      <c r="J8" s="54">
        <f>'IWS claimants per UC WC'!I46</f>
        <v>173.18108936197225</v>
      </c>
      <c r="K8" s="54">
        <f>'IWS claimants per UC WC'!J46</f>
        <v>163.13986295848443</v>
      </c>
      <c r="L8" s="54">
        <f>'IWS claimants per UC WC'!K46</f>
        <v>148.16987033067431</v>
      </c>
      <c r="M8" s="54">
        <f>'IWS claimants per UC WC'!L46</f>
        <v>129.76758298440438</v>
      </c>
      <c r="N8" s="54">
        <f>'IWS claimants per UC WC'!M46</f>
        <v>125.13678968951383</v>
      </c>
      <c r="O8" s="54">
        <f>'IWS claimants per UC WC'!N46</f>
        <v>116.76592328031353</v>
      </c>
      <c r="P8" s="54">
        <f>'IWS claimants per UC WC'!O46</f>
        <v>111.3516085516077</v>
      </c>
      <c r="Q8" s="55">
        <f>'IWS claimants per UC WC'!P46</f>
        <v>151.48605802451604</v>
      </c>
      <c r="U8" s="53" t="s">
        <v>56</v>
      </c>
      <c r="V8" s="54">
        <f>'IWS claimants per UC WC'!B8</f>
        <v>100.73249126721653</v>
      </c>
      <c r="W8" s="54">
        <f>'IWS claimants per UC WC'!C8</f>
        <v>98.191374751069191</v>
      </c>
      <c r="X8" s="54">
        <f>'IWS claimants per UC WC'!D8</f>
        <v>169.92091167147819</v>
      </c>
      <c r="Y8" s="54">
        <f>'IWS claimants per UC WC'!E8</f>
        <v>168.46314035818403</v>
      </c>
      <c r="Z8" s="54">
        <f>'IWS claimants per UC WC'!F8</f>
        <v>159.45517188743634</v>
      </c>
      <c r="AA8" s="54">
        <f>'IWS claimants per UC WC'!G8</f>
        <v>185.23101797151901</v>
      </c>
      <c r="AB8" s="54">
        <f>'IWS claimants per UC WC'!H8</f>
        <v>151.10811772480031</v>
      </c>
      <c r="AC8" s="54">
        <f>'IWS claimants per UC WC'!I8</f>
        <v>144.64424743200129</v>
      </c>
      <c r="AD8" s="54">
        <f>'IWS claimants per UC WC'!J8</f>
        <v>139.91095325045637</v>
      </c>
      <c r="AE8" s="54">
        <f>'IWS claimants per UC WC'!K8</f>
        <v>149.72712340380437</v>
      </c>
      <c r="AF8" s="54">
        <f>'IWS claimants per UC WC'!L8</f>
        <v>135.3775060771618</v>
      </c>
      <c r="AG8" s="54">
        <f>'IWS claimants per UC WC'!M8</f>
        <v>123.7305583529148</v>
      </c>
      <c r="AH8" s="54">
        <f>'IWS claimants per UC WC'!N8</f>
        <v>131.4293400286943</v>
      </c>
      <c r="AI8" s="54">
        <f>'IWS claimants per UC WC'!O8</f>
        <v>124.2992218224416</v>
      </c>
      <c r="AJ8" s="55">
        <f>'IWS claimants per UC WC'!P8</f>
        <v>141.58722685708412</v>
      </c>
    </row>
    <row r="9" spans="2:36" x14ac:dyDescent="0.35">
      <c r="B9" s="56" t="s">
        <v>114</v>
      </c>
      <c r="C9" s="54">
        <f>'IWS claimants per UC WC'!B53</f>
        <v>114.50564942014864</v>
      </c>
      <c r="D9" s="54">
        <f>'IWS claimants per UC WC'!C53</f>
        <v>116.3574516817563</v>
      </c>
      <c r="E9" s="137">
        <f>'IWS claimants per UC WC'!D53</f>
        <v>198.06289182985748</v>
      </c>
      <c r="F9" s="137">
        <f>'IWS claimants per UC WC'!E53</f>
        <v>224.31350313688901</v>
      </c>
      <c r="G9" s="54">
        <f>'IWS claimants per UC WC'!F53</f>
        <v>199.04893795727898</v>
      </c>
      <c r="H9" s="54">
        <f>'IWS claimants per UC WC'!G53</f>
        <v>195.6812210512586</v>
      </c>
      <c r="I9" s="54">
        <f>'IWS claimants per UC WC'!H53</f>
        <v>192.10764918194354</v>
      </c>
      <c r="J9" s="54">
        <f>'IWS claimants per UC WC'!I53</f>
        <v>177.94069778112777</v>
      </c>
      <c r="K9" s="54">
        <f>'IWS claimants per UC WC'!J53</f>
        <v>164.93742638288208</v>
      </c>
      <c r="L9" s="54">
        <f>'IWS claimants per UC WC'!K53</f>
        <v>154.26246451487322</v>
      </c>
      <c r="M9" s="54">
        <f>'IWS claimants per UC WC'!L53</f>
        <v>141.31359052044201</v>
      </c>
      <c r="N9" s="54">
        <f>'IWS claimants per UC WC'!M53</f>
        <v>131.5360979817639</v>
      </c>
      <c r="O9" s="54">
        <f>'IWS claimants per UC WC'!N53</f>
        <v>129.1096684891688</v>
      </c>
      <c r="P9" s="54">
        <f>'IWS claimants per UC WC'!O53</f>
        <v>117.32673316436119</v>
      </c>
      <c r="Q9" s="55">
        <f>'IWS claimants per UC WC'!P53</f>
        <v>161.17885593526793</v>
      </c>
      <c r="U9" s="53" t="s">
        <v>60</v>
      </c>
      <c r="V9" s="54">
        <f>'IWS claimants per UC WC'!B11</f>
        <v>101.57712993960637</v>
      </c>
      <c r="W9" s="54">
        <f>'IWS claimants per UC WC'!C11</f>
        <v>102.93833178582477</v>
      </c>
      <c r="X9" s="54">
        <f>'IWS claimants per UC WC'!D11</f>
        <v>138.02748016934385</v>
      </c>
      <c r="Y9" s="54">
        <f>'IWS claimants per UC WC'!E11</f>
        <v>173.63833514054525</v>
      </c>
      <c r="Z9" s="54">
        <f>'IWS claimants per UC WC'!F11</f>
        <v>212.79584203521421</v>
      </c>
      <c r="AA9" s="54">
        <f>'IWS claimants per UC WC'!G11</f>
        <v>172.96622858093497</v>
      </c>
      <c r="AB9" s="54">
        <f>'IWS claimants per UC WC'!H11</f>
        <v>169.13928643418672</v>
      </c>
      <c r="AC9" s="54">
        <f>'IWS claimants per UC WC'!I11</f>
        <v>160.733148155393</v>
      </c>
      <c r="AD9" s="54">
        <f>'IWS claimants per UC WC'!J11</f>
        <v>140.95228003249625</v>
      </c>
      <c r="AE9" s="54">
        <f>'IWS claimants per UC WC'!K11</f>
        <v>119.65127657681703</v>
      </c>
      <c r="AF9" s="54">
        <f>'IWS claimants per UC WC'!L11</f>
        <v>118.73144960227938</v>
      </c>
      <c r="AG9" s="54">
        <f>'IWS claimants per UC WC'!M11</f>
        <v>107.94057659445441</v>
      </c>
      <c r="AH9" s="54">
        <f>'IWS claimants per UC WC'!N11</f>
        <v>105.48506984493132</v>
      </c>
      <c r="AI9" s="54">
        <f>'IWS claimants per UC WC'!O11</f>
        <v>101.13221329437522</v>
      </c>
      <c r="AJ9" s="55">
        <f>'IWS claimants per UC WC'!P11</f>
        <v>137.55061772760018</v>
      </c>
    </row>
    <row r="10" spans="2:36" x14ac:dyDescent="0.35">
      <c r="B10" s="53" t="s">
        <v>88</v>
      </c>
      <c r="C10" s="54">
        <f>'IWS claimants per UC WC'!B50</f>
        <v>105.16849672613694</v>
      </c>
      <c r="D10" s="54">
        <f>'IWS claimants per UC WC'!C50</f>
        <v>112.50054471660698</v>
      </c>
      <c r="E10" s="54">
        <f>'IWS claimants per UC WC'!D50</f>
        <v>124.64016056081439</v>
      </c>
      <c r="F10" s="54">
        <f>'IWS claimants per UC WC'!E50</f>
        <v>170.84195421477671</v>
      </c>
      <c r="G10" s="54">
        <f>'IWS claimants per UC WC'!F50</f>
        <v>237.07942355078768</v>
      </c>
      <c r="H10" s="54">
        <f>'IWS claimants per UC WC'!G50</f>
        <v>225.83490435735013</v>
      </c>
      <c r="I10" s="54">
        <f>'IWS claimants per UC WC'!H50</f>
        <v>216.59999635515379</v>
      </c>
      <c r="J10" s="54">
        <f>'IWS claimants per UC WC'!I50</f>
        <v>218.51141609930477</v>
      </c>
      <c r="K10" s="54">
        <f>'IWS claimants per UC WC'!J50</f>
        <v>198.95315298408519</v>
      </c>
      <c r="L10" s="54">
        <f>'IWS claimants per UC WC'!K50</f>
        <v>162.57263799525907</v>
      </c>
      <c r="M10" s="54">
        <f>'IWS claimants per UC WC'!L50</f>
        <v>155.98849077634037</v>
      </c>
      <c r="N10" s="54">
        <f>'IWS claimants per UC WC'!M50</f>
        <v>150.92364550357527</v>
      </c>
      <c r="O10" s="54">
        <f>'IWS claimants per UC WC'!N50</f>
        <v>130.8211188582348</v>
      </c>
      <c r="P10" s="54">
        <f>'IWS claimants per UC WC'!O50</f>
        <v>121.98220473829038</v>
      </c>
      <c r="Q10" s="55">
        <f>'IWS claimants per UC WC'!P50</f>
        <v>166.60129624547974</v>
      </c>
      <c r="U10" s="53" t="s">
        <v>57</v>
      </c>
      <c r="V10" s="54">
        <f>'IWS claimants per UC WC'!B9</f>
        <v>106.84147361805708</v>
      </c>
      <c r="W10" s="54">
        <f>'IWS claimants per UC WC'!C9</f>
        <v>110.04380060296923</v>
      </c>
      <c r="X10" s="54">
        <f>'IWS claimants per UC WC'!D9</f>
        <v>189.27145113700689</v>
      </c>
      <c r="Y10" s="54">
        <f>'IWS claimants per UC WC'!E9</f>
        <v>225.38381018841585</v>
      </c>
      <c r="Z10" s="54">
        <f>'IWS claimants per UC WC'!F9</f>
        <v>211.17054385520899</v>
      </c>
      <c r="AA10" s="54">
        <f>'IWS claimants per UC WC'!G9</f>
        <v>208.88689407540389</v>
      </c>
      <c r="AB10" s="54">
        <f>'IWS claimants per UC WC'!H9</f>
        <v>207.32817478379602</v>
      </c>
      <c r="AC10" s="54">
        <f>'IWS claimants per UC WC'!I9</f>
        <v>186.50994898720194</v>
      </c>
      <c r="AD10" s="54">
        <f>'IWS claimants per UC WC'!J9</f>
        <v>175.47512617159305</v>
      </c>
      <c r="AE10" s="54">
        <f>'IWS claimants per UC WC'!K9</f>
        <v>168.40255854174066</v>
      </c>
      <c r="AF10" s="54">
        <f>'IWS claimants per UC WC'!L9</f>
        <v>161.65915716936112</v>
      </c>
      <c r="AG10" s="54">
        <f>'IWS claimants per UC WC'!M9</f>
        <v>147.33527493590219</v>
      </c>
      <c r="AH10" s="54">
        <f>'IWS claimants per UC WC'!N9</f>
        <v>155.3538975391717</v>
      </c>
      <c r="AI10" s="54">
        <f>'IWS claimants per UC WC'!O9</f>
        <v>130.38434832332621</v>
      </c>
      <c r="AJ10" s="55">
        <f>'IWS claimants per UC WC'!P9</f>
        <v>170.2890328520825</v>
      </c>
    </row>
    <row r="11" spans="2:36" x14ac:dyDescent="0.35">
      <c r="B11" s="57" t="s">
        <v>52</v>
      </c>
      <c r="C11" s="58">
        <f>'IWS claimants per UC WC'!B44</f>
        <v>107.04019244261792</v>
      </c>
      <c r="D11" s="58">
        <f>'IWS claimants per UC WC'!C44</f>
        <v>113.04669842430874</v>
      </c>
      <c r="E11" s="58">
        <f>'IWS claimants per UC WC'!D44</f>
        <v>116.20612551575265</v>
      </c>
      <c r="F11" s="58">
        <f>'IWS claimants per UC WC'!E44</f>
        <v>153.59237379392596</v>
      </c>
      <c r="G11" s="58">
        <f>'IWS claimants per UC WC'!F44</f>
        <v>187.4141912454977</v>
      </c>
      <c r="H11" s="58">
        <f>'IWS claimants per UC WC'!G44</f>
        <v>196.23974434929343</v>
      </c>
      <c r="I11" s="58">
        <f>'IWS claimants per UC WC'!H44</f>
        <v>190.34702045783717</v>
      </c>
      <c r="J11" s="58">
        <f>'IWS claimants per UC WC'!I44</f>
        <v>184.53220266561479</v>
      </c>
      <c r="K11" s="58">
        <f>'IWS claimants per UC WC'!J44</f>
        <v>176.79908348388273</v>
      </c>
      <c r="L11" s="58">
        <f>'IWS claimants per UC WC'!K44</f>
        <v>169.78617630606561</v>
      </c>
      <c r="M11" s="58">
        <f>'IWS claimants per UC WC'!L44</f>
        <v>168.67283890911477</v>
      </c>
      <c r="N11" s="58">
        <f>'IWS claimants per UC WC'!M44</f>
        <v>153.0633502952499</v>
      </c>
      <c r="O11" s="58">
        <f>'IWS claimants per UC WC'!N44</f>
        <v>142.45596921185549</v>
      </c>
      <c r="P11" s="58">
        <f>'IWS claimants per UC WC'!O44</f>
        <v>135.91921820964214</v>
      </c>
      <c r="Q11" s="59">
        <f>'IWS claimants per UC WC'!P44</f>
        <v>156.79394180790422</v>
      </c>
      <c r="U11" s="53" t="s">
        <v>53</v>
      </c>
      <c r="V11" s="54">
        <f>'IWS claimants per UC WC'!B5</f>
        <v>119.04833002373938</v>
      </c>
      <c r="W11" s="54">
        <f>'IWS claimants per UC WC'!C5</f>
        <v>122.42672119972721</v>
      </c>
      <c r="X11" s="54">
        <f>'IWS claimants per UC WC'!D5</f>
        <v>179.80590073502427</v>
      </c>
      <c r="Y11" s="54">
        <f>'IWS claimants per UC WC'!E5</f>
        <v>209.85275855951741</v>
      </c>
      <c r="Z11" s="54">
        <f>'IWS claimants per UC WC'!F5</f>
        <v>181.23604011687206</v>
      </c>
      <c r="AA11" s="54">
        <f>'IWS claimants per UC WC'!G5</f>
        <v>188.24773317099735</v>
      </c>
      <c r="AB11" s="54">
        <f>'IWS claimants per UC WC'!H5</f>
        <v>191.77800616649526</v>
      </c>
      <c r="AC11" s="54">
        <f>'IWS claimants per UC WC'!I5</f>
        <v>172.78846153846155</v>
      </c>
      <c r="AD11" s="54">
        <f>'IWS claimants per UC WC'!J5</f>
        <v>167.67889010419671</v>
      </c>
      <c r="AE11" s="54">
        <f>'IWS claimants per UC WC'!K5</f>
        <v>173.11246271711798</v>
      </c>
      <c r="AF11" s="54">
        <f>'IWS claimants per UC WC'!L5</f>
        <v>167.19839066130211</v>
      </c>
      <c r="AG11" s="54">
        <f>'IWS claimants per UC WC'!M5</f>
        <v>161.63603703191916</v>
      </c>
      <c r="AH11" s="54">
        <f>'IWS claimants per UC WC'!N5</f>
        <v>159.66421716049052</v>
      </c>
      <c r="AI11" s="54">
        <f>'IWS claimants per UC WC'!O5</f>
        <v>138.48168711381749</v>
      </c>
      <c r="AJ11" s="55">
        <f>'IWS claimants per UC WC'!P5</f>
        <v>166.63968830711988</v>
      </c>
    </row>
    <row r="12" spans="2:36" x14ac:dyDescent="0.35">
      <c r="U12" s="53" t="s">
        <v>51</v>
      </c>
      <c r="V12" s="54">
        <f>'IWS claimants per UC WC'!B4</f>
        <v>139.1808615151503</v>
      </c>
      <c r="W12" s="54">
        <f>'IWS claimants per UC WC'!C4</f>
        <v>157.31317144307633</v>
      </c>
      <c r="X12" s="54">
        <f>'IWS claimants per UC WC'!D4</f>
        <v>207.12443373746339</v>
      </c>
      <c r="Y12" s="54">
        <f>'IWS claimants per UC WC'!E4</f>
        <v>216.34953789807994</v>
      </c>
      <c r="Z12" s="54">
        <f>'IWS claimants per UC WC'!F4</f>
        <v>200.651554012075</v>
      </c>
      <c r="AA12" s="54">
        <f>'IWS claimants per UC WC'!G4</f>
        <v>191.83724351143115</v>
      </c>
      <c r="AB12" s="54">
        <f>'IWS claimants per UC WC'!H4</f>
        <v>194.64169949633444</v>
      </c>
      <c r="AC12" s="54">
        <f>'IWS claimants per UC WC'!I4</f>
        <v>191.21320468237235</v>
      </c>
      <c r="AD12" s="54">
        <f>'IWS claimants per UC WC'!J4</f>
        <v>198.55079794633133</v>
      </c>
      <c r="AE12" s="54">
        <f>'IWS claimants per UC WC'!K4</f>
        <v>206.97819964535284</v>
      </c>
      <c r="AF12" s="54">
        <f>'IWS claimants per UC WC'!L4</f>
        <v>206.32461330841886</v>
      </c>
      <c r="AG12" s="54">
        <f>'IWS claimants per UC WC'!M4</f>
        <v>152.66303187877131</v>
      </c>
      <c r="AH12" s="54">
        <f>'IWS claimants per UC WC'!N4</f>
        <v>148.87552681296324</v>
      </c>
      <c r="AI12" s="54">
        <f>'IWS claimants per UC WC'!O4</f>
        <v>151.55517448966557</v>
      </c>
      <c r="AJ12" s="55">
        <f>'IWS claimants per UC WC'!P4</f>
        <v>183.08993216982046</v>
      </c>
    </row>
    <row r="13" spans="2:36" x14ac:dyDescent="0.35">
      <c r="B13" s="60" t="s">
        <v>129</v>
      </c>
      <c r="C13" s="61">
        <v>43862</v>
      </c>
      <c r="D13" s="61">
        <v>43891</v>
      </c>
      <c r="E13" s="61">
        <v>43922</v>
      </c>
      <c r="F13" s="61">
        <v>43952</v>
      </c>
      <c r="G13" s="61">
        <v>43983</v>
      </c>
      <c r="H13" s="61">
        <v>44013</v>
      </c>
      <c r="I13" s="61">
        <v>44044</v>
      </c>
      <c r="J13" s="61">
        <v>44075</v>
      </c>
      <c r="K13" s="61">
        <v>44105</v>
      </c>
      <c r="L13" s="61">
        <v>44136</v>
      </c>
      <c r="M13" s="61">
        <v>44166</v>
      </c>
      <c r="N13" s="61">
        <v>44197</v>
      </c>
      <c r="O13" s="61">
        <v>44228</v>
      </c>
      <c r="P13" s="61">
        <v>44256</v>
      </c>
      <c r="Q13" s="62"/>
      <c r="U13" s="53"/>
      <c r="V13" s="54"/>
      <c r="W13" s="54"/>
      <c r="X13" s="54"/>
      <c r="Y13" s="54"/>
      <c r="Z13" s="54"/>
      <c r="AA13" s="54"/>
      <c r="AB13" s="54"/>
      <c r="AC13" s="54"/>
      <c r="AD13" s="54"/>
      <c r="AE13" s="54"/>
      <c r="AF13" s="54"/>
      <c r="AG13" s="54"/>
      <c r="AH13" s="54"/>
      <c r="AI13" s="54"/>
      <c r="AJ13" s="55"/>
    </row>
    <row r="14" spans="2:36" x14ac:dyDescent="0.35">
      <c r="B14" s="63" t="s">
        <v>130</v>
      </c>
      <c r="C14" s="54">
        <v>92</v>
      </c>
      <c r="D14" s="54">
        <v>95</v>
      </c>
      <c r="E14" s="54">
        <v>83</v>
      </c>
      <c r="F14" s="54">
        <v>140</v>
      </c>
      <c r="G14" s="54">
        <v>159</v>
      </c>
      <c r="H14" s="54">
        <v>147</v>
      </c>
      <c r="I14" s="54">
        <v>153</v>
      </c>
      <c r="J14" s="54">
        <v>141</v>
      </c>
      <c r="K14" s="54">
        <v>127</v>
      </c>
      <c r="L14" s="54">
        <v>107</v>
      </c>
      <c r="M14" s="54">
        <v>106</v>
      </c>
      <c r="N14" s="54">
        <v>104</v>
      </c>
      <c r="O14" s="54">
        <v>100</v>
      </c>
      <c r="P14" s="54">
        <v>100</v>
      </c>
      <c r="Q14" s="64"/>
      <c r="U14" s="53" t="s">
        <v>62</v>
      </c>
      <c r="V14" s="54">
        <f>'IWS claimants per UC WC'!B13</f>
        <v>113.51581283521341</v>
      </c>
      <c r="W14" s="54">
        <f>'IWS claimants per UC WC'!C13</f>
        <v>114.41347531575852</v>
      </c>
      <c r="X14" s="54">
        <f>'IWS claimants per UC WC'!D13</f>
        <v>192.66134858405098</v>
      </c>
      <c r="Y14" s="54">
        <f>'IWS claimants per UC WC'!E13</f>
        <v>179.39246658566231</v>
      </c>
      <c r="Z14" s="54">
        <f>'IWS claimants per UC WC'!F13</f>
        <v>165.05100457282376</v>
      </c>
      <c r="AA14" s="54">
        <f>'IWS claimants per UC WC'!G13</f>
        <v>223.79372948816405</v>
      </c>
      <c r="AB14" s="54">
        <f>'IWS claimants per UC WC'!H13</f>
        <v>204.91492787019772</v>
      </c>
      <c r="AC14" s="54">
        <f>'IWS claimants per UC WC'!I13</f>
        <v>192.41996662114988</v>
      </c>
      <c r="AD14" s="54">
        <f>'IWS claimants per UC WC'!J13</f>
        <v>164.76588225845299</v>
      </c>
      <c r="AE14" s="54">
        <f>'IWS claimants per UC WC'!K13</f>
        <v>171.72984072368044</v>
      </c>
      <c r="AF14" s="54">
        <f>'IWS claimants per UC WC'!L13</f>
        <v>166.82564630643319</v>
      </c>
      <c r="AG14" s="54">
        <f>'IWS claimants per UC WC'!M13</f>
        <v>159.14106849169715</v>
      </c>
      <c r="AH14" s="54">
        <f>'IWS claimants per UC WC'!N13</f>
        <v>163.67578385590392</v>
      </c>
      <c r="AI14" s="54">
        <f>'IWS claimants per UC WC'!O13</f>
        <v>146.87578361866542</v>
      </c>
      <c r="AJ14" s="55">
        <f>'IWS claimants per UC WC'!P13</f>
        <v>168.51262408056098</v>
      </c>
    </row>
    <row r="15" spans="2:36" x14ac:dyDescent="0.35">
      <c r="B15" s="63" t="s">
        <v>131</v>
      </c>
      <c r="C15" s="54">
        <v>124</v>
      </c>
      <c r="D15" s="54">
        <v>129</v>
      </c>
      <c r="E15" s="52">
        <v>198</v>
      </c>
      <c r="F15" s="52">
        <v>224</v>
      </c>
      <c r="G15" s="52">
        <v>245</v>
      </c>
      <c r="H15" s="52">
        <v>226</v>
      </c>
      <c r="I15" s="52">
        <v>217</v>
      </c>
      <c r="J15" s="52">
        <v>219</v>
      </c>
      <c r="K15" s="52">
        <v>199</v>
      </c>
      <c r="L15" s="52">
        <v>170</v>
      </c>
      <c r="M15" s="52">
        <v>169</v>
      </c>
      <c r="N15" s="52">
        <v>153</v>
      </c>
      <c r="O15" s="52">
        <v>142</v>
      </c>
      <c r="P15" s="52">
        <v>136</v>
      </c>
      <c r="Q15" s="64"/>
      <c r="U15" s="53" t="s">
        <v>63</v>
      </c>
      <c r="V15" s="54">
        <f>'IWS claimants per UC WC'!B14</f>
        <v>101.64930857919123</v>
      </c>
      <c r="W15" s="54">
        <f>'IWS claimants per UC WC'!C14</f>
        <v>101.82668167258248</v>
      </c>
      <c r="X15" s="54">
        <f>'IWS claimants per UC WC'!D14</f>
        <v>181.02518947654272</v>
      </c>
      <c r="Y15" s="54">
        <f>'IWS claimants per UC WC'!E14</f>
        <v>187.58104019593711</v>
      </c>
      <c r="Z15" s="54">
        <f>'IWS claimants per UC WC'!F14</f>
        <v>179.0119414063351</v>
      </c>
      <c r="AA15" s="54">
        <f>'IWS claimants per UC WC'!G14</f>
        <v>172.35058107360251</v>
      </c>
      <c r="AB15" s="54">
        <f>'IWS claimants per UC WC'!H14</f>
        <v>172.1999319959196</v>
      </c>
      <c r="AC15" s="54">
        <f>'IWS claimants per UC WC'!I14</f>
        <v>156.20147699299369</v>
      </c>
      <c r="AD15" s="54">
        <f>'IWS claimants per UC WC'!J14</f>
        <v>138.9601305665656</v>
      </c>
      <c r="AE15" s="54">
        <f>'IWS claimants per UC WC'!K14</f>
        <v>133.29285122826383</v>
      </c>
      <c r="AF15" s="54">
        <f>'IWS claimants per UC WC'!L14</f>
        <v>85.595238095238045</v>
      </c>
      <c r="AG15" s="54">
        <f>'IWS claimants per UC WC'!M14</f>
        <v>84.987556726687174</v>
      </c>
      <c r="AH15" s="54">
        <f>'IWS claimants per UC WC'!N14</f>
        <v>90.413871476227072</v>
      </c>
      <c r="AI15" s="54">
        <f>'IWS claimants per UC WC'!O14</f>
        <v>84.809738134206043</v>
      </c>
      <c r="AJ15" s="55">
        <f>'IWS claimants per UC WC'!P14</f>
        <v>133.56468125859232</v>
      </c>
    </row>
    <row r="16" spans="2:36" x14ac:dyDescent="0.35">
      <c r="B16" s="63" t="s">
        <v>132</v>
      </c>
      <c r="C16" s="54">
        <f>C14</f>
        <v>92</v>
      </c>
      <c r="D16" s="54">
        <f t="shared" ref="D16:P16" si="0">D14</f>
        <v>95</v>
      </c>
      <c r="E16" s="54">
        <f t="shared" si="0"/>
        <v>83</v>
      </c>
      <c r="F16" s="54">
        <f t="shared" si="0"/>
        <v>140</v>
      </c>
      <c r="G16" s="54">
        <f t="shared" si="0"/>
        <v>159</v>
      </c>
      <c r="H16" s="54">
        <f t="shared" si="0"/>
        <v>147</v>
      </c>
      <c r="I16" s="54">
        <f t="shared" si="0"/>
        <v>153</v>
      </c>
      <c r="J16" s="54">
        <f t="shared" si="0"/>
        <v>141</v>
      </c>
      <c r="K16" s="54">
        <f t="shared" si="0"/>
        <v>127</v>
      </c>
      <c r="L16" s="54">
        <f t="shared" si="0"/>
        <v>107</v>
      </c>
      <c r="M16" s="54">
        <f t="shared" si="0"/>
        <v>106</v>
      </c>
      <c r="N16" s="54">
        <f t="shared" si="0"/>
        <v>104</v>
      </c>
      <c r="O16" s="54">
        <f t="shared" si="0"/>
        <v>100</v>
      </c>
      <c r="P16" s="54">
        <f t="shared" si="0"/>
        <v>100</v>
      </c>
      <c r="Q16" s="64"/>
      <c r="U16" s="53"/>
      <c r="V16" s="54"/>
      <c r="W16" s="54"/>
      <c r="X16" s="54"/>
      <c r="Y16" s="54"/>
      <c r="Z16" s="54"/>
      <c r="AA16" s="54"/>
      <c r="AB16" s="54"/>
      <c r="AC16" s="54"/>
      <c r="AD16" s="54"/>
      <c r="AE16" s="54"/>
      <c r="AF16" s="54"/>
      <c r="AG16" s="54"/>
      <c r="AH16" s="54"/>
      <c r="AI16" s="54"/>
      <c r="AJ16" s="55"/>
    </row>
    <row r="17" spans="2:36" x14ac:dyDescent="0.35">
      <c r="B17" s="63" t="s">
        <v>133</v>
      </c>
      <c r="C17" s="54">
        <f>C15-C14</f>
        <v>32</v>
      </c>
      <c r="D17" s="54">
        <f t="shared" ref="D17:P17" si="1">D15-D14</f>
        <v>34</v>
      </c>
      <c r="E17" s="54">
        <f t="shared" si="1"/>
        <v>115</v>
      </c>
      <c r="F17" s="54">
        <f t="shared" si="1"/>
        <v>84</v>
      </c>
      <c r="G17" s="54">
        <f t="shared" si="1"/>
        <v>86</v>
      </c>
      <c r="H17" s="54">
        <f t="shared" si="1"/>
        <v>79</v>
      </c>
      <c r="I17" s="54">
        <f t="shared" si="1"/>
        <v>64</v>
      </c>
      <c r="J17" s="54">
        <f t="shared" si="1"/>
        <v>78</v>
      </c>
      <c r="K17" s="54">
        <f t="shared" si="1"/>
        <v>72</v>
      </c>
      <c r="L17" s="54">
        <f t="shared" si="1"/>
        <v>63</v>
      </c>
      <c r="M17" s="54">
        <f t="shared" si="1"/>
        <v>63</v>
      </c>
      <c r="N17" s="54">
        <f t="shared" si="1"/>
        <v>49</v>
      </c>
      <c r="O17" s="54">
        <f t="shared" si="1"/>
        <v>42</v>
      </c>
      <c r="P17" s="54">
        <f t="shared" si="1"/>
        <v>36</v>
      </c>
      <c r="Q17" s="64"/>
      <c r="U17" s="53"/>
      <c r="V17" s="54"/>
      <c r="W17" s="54"/>
      <c r="X17" s="54"/>
      <c r="Y17" s="54"/>
      <c r="Z17" s="54"/>
      <c r="AA17" s="54"/>
      <c r="AB17" s="54"/>
      <c r="AC17" s="54"/>
      <c r="AD17" s="54"/>
      <c r="AE17" s="54"/>
      <c r="AF17" s="54"/>
      <c r="AG17" s="54"/>
      <c r="AH17" s="54"/>
      <c r="AI17" s="54"/>
      <c r="AJ17" s="55"/>
    </row>
    <row r="18" spans="2:36" x14ac:dyDescent="0.35">
      <c r="B18" s="63" t="s">
        <v>134</v>
      </c>
      <c r="C18" s="65">
        <v>114.50564942014864</v>
      </c>
      <c r="D18" s="65">
        <v>116.3574516817563</v>
      </c>
      <c r="E18" s="66">
        <v>198.06289182985748</v>
      </c>
      <c r="F18" s="66">
        <v>224.31350313688901</v>
      </c>
      <c r="G18" s="65">
        <v>199.04893795727898</v>
      </c>
      <c r="H18" s="65">
        <v>195.6812210512586</v>
      </c>
      <c r="I18" s="65">
        <v>192.10764918194354</v>
      </c>
      <c r="J18" s="65">
        <v>177.94069778112777</v>
      </c>
      <c r="K18" s="65">
        <v>164.93742638288208</v>
      </c>
      <c r="L18" s="65">
        <v>154.26246451487322</v>
      </c>
      <c r="M18" s="65">
        <v>141.31359052044201</v>
      </c>
      <c r="N18" s="65">
        <v>131.5360979817639</v>
      </c>
      <c r="O18" s="65">
        <v>129.1096684891688</v>
      </c>
      <c r="P18" s="65">
        <v>117.32673316436119</v>
      </c>
      <c r="Q18" s="67"/>
      <c r="U18" s="53" t="s">
        <v>65</v>
      </c>
      <c r="V18" s="54">
        <f>'IWS claimants per UC WC'!B15</f>
        <v>119.80416206162232</v>
      </c>
      <c r="W18" s="54">
        <f>'IWS claimants per UC WC'!C15</f>
        <v>120.63625984739676</v>
      </c>
      <c r="X18" s="54">
        <f>'IWS claimants per UC WC'!D15</f>
        <v>302.46200471096563</v>
      </c>
      <c r="Y18" s="54">
        <f>'IWS claimants per UC WC'!E15</f>
        <v>278.21020832515961</v>
      </c>
      <c r="Z18" s="54">
        <f>'IWS claimants per UC WC'!F15</f>
        <v>189.91092968704339</v>
      </c>
      <c r="AA18" s="54">
        <f>'IWS claimants per UC WC'!G15</f>
        <v>179.70565251367523</v>
      </c>
      <c r="AB18" s="54">
        <f>'IWS claimants per UC WC'!H15</f>
        <v>179.42008486562909</v>
      </c>
      <c r="AC18" s="54">
        <f>'IWS claimants per UC WC'!I15</f>
        <v>155.58085490950899</v>
      </c>
      <c r="AD18" s="54">
        <f>'IWS claimants per UC WC'!J15</f>
        <v>120.43665999962609</v>
      </c>
      <c r="AE18" s="54">
        <f>'IWS claimants per UC WC'!K15</f>
        <v>113.22308331026849</v>
      </c>
      <c r="AF18" s="54">
        <f>'IWS claimants per UC WC'!L15</f>
        <v>109.63472210718123</v>
      </c>
      <c r="AG18" s="54">
        <f>'IWS claimants per UC WC'!M15</f>
        <v>103.50979864922581</v>
      </c>
      <c r="AH18" s="54">
        <f>'IWS claimants per UC WC'!N15</f>
        <v>109.91570612088515</v>
      </c>
      <c r="AI18" s="54">
        <f>'IWS claimants per UC WC'!O15</f>
        <v>113.19207888517641</v>
      </c>
      <c r="AJ18" s="55">
        <f>'IWS claimants per UC WC'!P15</f>
        <v>156.83158614238314</v>
      </c>
    </row>
    <row r="19" spans="2:36" x14ac:dyDescent="0.35">
      <c r="B19" s="63"/>
      <c r="Q19" s="64"/>
      <c r="U19" s="53" t="s">
        <v>66</v>
      </c>
      <c r="V19" s="54">
        <f>'IWS claimants per UC WC'!B16</f>
        <v>108.29808890048382</v>
      </c>
      <c r="W19" s="54">
        <f>'IWS claimants per UC WC'!C16</f>
        <v>107.5288361221277</v>
      </c>
      <c r="X19" s="54">
        <f>'IWS claimants per UC WC'!D16</f>
        <v>175.28005974607905</v>
      </c>
      <c r="Y19" s="54">
        <f>'IWS claimants per UC WC'!E16</f>
        <v>192.82745098039206</v>
      </c>
      <c r="Z19" s="54">
        <f>'IWS claimants per UC WC'!F16</f>
        <v>136.03010453902422</v>
      </c>
      <c r="AA19" s="54">
        <f>'IWS claimants per UC WC'!G16</f>
        <v>135.07716307315167</v>
      </c>
      <c r="AB19" s="54">
        <f>'IWS claimants per UC WC'!H16</f>
        <v>145.24029162327039</v>
      </c>
      <c r="AC19" s="54">
        <f>'IWS claimants per UC WC'!I16</f>
        <v>127.68001270210907</v>
      </c>
      <c r="AD19" s="54">
        <f>'IWS claimants per UC WC'!J16</f>
        <v>115.40160155302112</v>
      </c>
      <c r="AE19" s="54">
        <f>'IWS claimants per UC WC'!K16</f>
        <v>110.22388235017735</v>
      </c>
      <c r="AF19" s="54">
        <f>'IWS claimants per UC WC'!L16</f>
        <v>94.829809443887115</v>
      </c>
      <c r="AG19" s="54">
        <f>'IWS claimants per UC WC'!M16</f>
        <v>110.46293174044987</v>
      </c>
      <c r="AH19" s="54">
        <f>'IWS claimants per UC WC'!N16</f>
        <v>118.03638877231087</v>
      </c>
      <c r="AI19" s="54">
        <f>'IWS claimants per UC WC'!O16</f>
        <v>119.18593163406435</v>
      </c>
      <c r="AJ19" s="55">
        <f>'IWS claimants per UC WC'!P16</f>
        <v>128.29303951289634</v>
      </c>
    </row>
    <row r="20" spans="2:36" x14ac:dyDescent="0.35">
      <c r="B20" s="63"/>
      <c r="Q20" s="64"/>
      <c r="U20" s="53" t="s">
        <v>68</v>
      </c>
      <c r="V20" s="54">
        <f>'IWS claimants per UC WC'!B17</f>
        <v>128.41095599261624</v>
      </c>
      <c r="W20" s="54">
        <f>'IWS claimants per UC WC'!C17</f>
        <v>130.25583699601134</v>
      </c>
      <c r="X20" s="54">
        <f>'IWS claimants per UC WC'!D17</f>
        <v>243.68983296451466</v>
      </c>
      <c r="Y20" s="54">
        <f>'IWS claimants per UC WC'!E17</f>
        <v>240.29223641513317</v>
      </c>
      <c r="Z20" s="54">
        <f>'IWS claimants per UC WC'!F17</f>
        <v>203.87892106198376</v>
      </c>
      <c r="AA20" s="54">
        <f>'IWS claimants per UC WC'!G17</f>
        <v>190.55114558903125</v>
      </c>
      <c r="AB20" s="54">
        <f>'IWS claimants per UC WC'!H17</f>
        <v>196.91725506483925</v>
      </c>
      <c r="AC20" s="54">
        <f>'IWS claimants per UC WC'!I17</f>
        <v>186.48820246286505</v>
      </c>
      <c r="AD20" s="54">
        <f>'IWS claimants per UC WC'!J17</f>
        <v>190.67599424425205</v>
      </c>
      <c r="AE20" s="54">
        <f>'IWS claimants per UC WC'!K17</f>
        <v>167.3438037979713</v>
      </c>
      <c r="AF20" s="54">
        <f>'IWS claimants per UC WC'!L17</f>
        <v>131.2573099415205</v>
      </c>
      <c r="AG20" s="54">
        <f>'IWS claimants per UC WC'!M17</f>
        <v>117.43011465933871</v>
      </c>
      <c r="AH20" s="54">
        <f>'IWS claimants per UC WC'!N17</f>
        <v>122.53217645587679</v>
      </c>
      <c r="AI20" s="54">
        <f>'IWS claimants per UC WC'!O17</f>
        <v>108.28789531079651</v>
      </c>
      <c r="AJ20" s="55">
        <f>'IWS claimants per UC WC'!P17</f>
        <v>168.42940578262505</v>
      </c>
    </row>
    <row r="21" spans="2:36" x14ac:dyDescent="0.35">
      <c r="B21" s="63"/>
      <c r="Q21" s="64"/>
      <c r="U21" s="53" t="s">
        <v>69</v>
      </c>
      <c r="V21" s="54">
        <f>'IWS claimants per UC WC'!B18</f>
        <v>120.14986638378085</v>
      </c>
      <c r="W21" s="54">
        <f>'IWS claimants per UC WC'!C18</f>
        <v>124.89843774104961</v>
      </c>
      <c r="X21" s="54">
        <f>'IWS claimants per UC WC'!D18</f>
        <v>172.34367633945035</v>
      </c>
      <c r="Y21" s="54">
        <f>'IWS claimants per UC WC'!E18</f>
        <v>187.70047710180856</v>
      </c>
      <c r="Z21" s="54">
        <f>'IWS claimants per UC WC'!F18</f>
        <v>184.53802363817016</v>
      </c>
      <c r="AA21" s="54">
        <f>'IWS claimants per UC WC'!G18</f>
        <v>151.84369593061137</v>
      </c>
      <c r="AB21" s="54">
        <f>'IWS claimants per UC WC'!H18</f>
        <v>151.26676602086434</v>
      </c>
      <c r="AC21" s="54">
        <f>'IWS claimants per UC WC'!I18</f>
        <v>143.30213419184275</v>
      </c>
      <c r="AD21" s="54">
        <f>'IWS claimants per UC WC'!J18</f>
        <v>133.77002045072589</v>
      </c>
      <c r="AE21" s="54">
        <f>'IWS claimants per UC WC'!K18</f>
        <v>139.10182119205297</v>
      </c>
      <c r="AF21" s="54">
        <f>'IWS claimants per UC WC'!L18</f>
        <v>127.95301367225103</v>
      </c>
      <c r="AG21" s="54">
        <f>'IWS claimants per UC WC'!M18</f>
        <v>125.15570204855982</v>
      </c>
      <c r="AH21" s="54">
        <f>'IWS claimants per UC WC'!N18</f>
        <v>124.37926554809442</v>
      </c>
      <c r="AI21" s="54">
        <f>'IWS claimants per UC WC'!O18</f>
        <v>117.30788873378501</v>
      </c>
      <c r="AJ21" s="55">
        <f>'IWS claimants per UC WC'!P18</f>
        <v>143.12219921378909</v>
      </c>
    </row>
    <row r="22" spans="2:36" x14ac:dyDescent="0.35">
      <c r="B22" s="63"/>
      <c r="Q22" s="64"/>
      <c r="U22" s="53" t="s">
        <v>70</v>
      </c>
      <c r="V22" s="54">
        <f>'IWS claimants per UC WC'!B19</f>
        <v>94.387639686920224</v>
      </c>
      <c r="W22" s="54">
        <f>'IWS claimants per UC WC'!C19</f>
        <v>92.751281743389242</v>
      </c>
      <c r="X22" s="54">
        <f>'IWS claimants per UC WC'!D19</f>
        <v>256.01738538705524</v>
      </c>
      <c r="Y22" s="54">
        <f>'IWS claimants per UC WC'!E19</f>
        <v>209.30008432718927</v>
      </c>
      <c r="Z22" s="54">
        <f>'IWS claimants per UC WC'!F19</f>
        <v>156.90689746266969</v>
      </c>
      <c r="AA22" s="54">
        <f>'IWS claimants per UC WC'!G19</f>
        <v>144.91105866098661</v>
      </c>
      <c r="AB22" s="54">
        <f>'IWS claimants per UC WC'!H19</f>
        <v>145.99412510079472</v>
      </c>
      <c r="AC22" s="54">
        <f>'IWS claimants per UC WC'!I19</f>
        <v>136.2445172394647</v>
      </c>
      <c r="AD22" s="54">
        <f>'IWS claimants per UC WC'!J19</f>
        <v>138.15904968108131</v>
      </c>
      <c r="AE22" s="54">
        <f>'IWS claimants per UC WC'!K19</f>
        <v>140.49787670229895</v>
      </c>
      <c r="AF22" s="54">
        <f>'IWS claimants per UC WC'!L19</f>
        <v>122.83279759171393</v>
      </c>
      <c r="AG22" s="54">
        <f>'IWS claimants per UC WC'!M19</f>
        <v>120.04330421208988</v>
      </c>
      <c r="AH22" s="54">
        <f>'IWS claimants per UC WC'!N19</f>
        <v>110.16751414294835</v>
      </c>
      <c r="AI22" s="54">
        <f>'IWS claimants per UC WC'!O19</f>
        <v>102.00207110804286</v>
      </c>
      <c r="AJ22" s="55">
        <f>'IWS claimants per UC WC'!P19</f>
        <v>140.72968593190322</v>
      </c>
    </row>
    <row r="23" spans="2:36" x14ac:dyDescent="0.35">
      <c r="B23" s="63"/>
      <c r="Q23" s="64"/>
      <c r="U23" s="53" t="s">
        <v>71</v>
      </c>
      <c r="V23" s="54">
        <f>'IWS claimants per UC WC'!B20</f>
        <v>118.36810627566622</v>
      </c>
      <c r="W23" s="54">
        <f>'IWS claimants per UC WC'!C20</f>
        <v>117.7766646585393</v>
      </c>
      <c r="X23" s="54">
        <f>'IWS claimants per UC WC'!D20</f>
        <v>337.17058613162993</v>
      </c>
      <c r="Y23" s="54">
        <f>'IWS claimants per UC WC'!E20</f>
        <v>309.49723557071258</v>
      </c>
      <c r="Z23" s="54">
        <f>'IWS claimants per UC WC'!F20</f>
        <v>172.92279493281686</v>
      </c>
      <c r="AA23" s="54">
        <f>'IWS claimants per UC WC'!G20</f>
        <v>163.34612941533862</v>
      </c>
      <c r="AB23" s="54">
        <f>'IWS claimants per UC WC'!H20</f>
        <v>168.97432259895018</v>
      </c>
      <c r="AC23" s="54">
        <f>'IWS claimants per UC WC'!I20</f>
        <v>159.65732087227408</v>
      </c>
      <c r="AD23" s="54">
        <f>'IWS claimants per UC WC'!J20</f>
        <v>145.6687526919861</v>
      </c>
      <c r="AE23" s="54">
        <f>'IWS claimants per UC WC'!K20</f>
        <v>123.07004661260464</v>
      </c>
      <c r="AF23" s="54">
        <f>'IWS claimants per UC WC'!L20</f>
        <v>115.73970740417597</v>
      </c>
      <c r="AG23" s="54">
        <f>'IWS claimants per UC WC'!M20</f>
        <v>97.748029308608608</v>
      </c>
      <c r="AH23" s="54">
        <f>'IWS claimants per UC WC'!N20</f>
        <v>114.08169653337507</v>
      </c>
      <c r="AI23" s="54">
        <f>'IWS claimants per UC WC'!O20</f>
        <v>111.25910746812387</v>
      </c>
      <c r="AJ23" s="55">
        <f>'IWS claimants per UC WC'!P20</f>
        <v>161.09146431962878</v>
      </c>
    </row>
    <row r="24" spans="2:36" x14ac:dyDescent="0.35">
      <c r="B24" s="63"/>
      <c r="Q24" s="64"/>
      <c r="U24" s="53" t="s">
        <v>72</v>
      </c>
      <c r="V24" s="54">
        <f>'IWS claimants per UC WC'!B21</f>
        <v>134.02427469683082</v>
      </c>
      <c r="W24" s="54">
        <f>'IWS claimants per UC WC'!C21</f>
        <v>140.99133367736152</v>
      </c>
      <c r="X24" s="54">
        <f>'IWS claimants per UC WC'!D21</f>
        <v>214.14142378903412</v>
      </c>
      <c r="Y24" s="54">
        <f>'IWS claimants per UC WC'!E21</f>
        <v>227.03001916116642</v>
      </c>
      <c r="Z24" s="54">
        <f>'IWS claimants per UC WC'!F21</f>
        <v>190.02421020678625</v>
      </c>
      <c r="AA24" s="54">
        <f>'IWS claimants per UC WC'!G21</f>
        <v>208.99237254114789</v>
      </c>
      <c r="AB24" s="54">
        <f>'IWS claimants per UC WC'!H21</f>
        <v>205.47961488173036</v>
      </c>
      <c r="AC24" s="54">
        <f>'IWS claimants per UC WC'!I21</f>
        <v>181.74498085388078</v>
      </c>
      <c r="AD24" s="54">
        <f>'IWS claimants per UC WC'!J21</f>
        <v>193.32766680832947</v>
      </c>
      <c r="AE24" s="54">
        <f>'IWS claimants per UC WC'!K21</f>
        <v>178.87486451522642</v>
      </c>
      <c r="AF24" s="54">
        <f>'IWS claimants per UC WC'!L21</f>
        <v>147.90136260190701</v>
      </c>
      <c r="AG24" s="54">
        <f>'IWS claimants per UC WC'!M21</f>
        <v>146.02298983364147</v>
      </c>
      <c r="AH24" s="54">
        <f>'IWS claimants per UC WC'!N21</f>
        <v>149.88898569461222</v>
      </c>
      <c r="AI24" s="54">
        <f>'IWS claimants per UC WC'!O21</f>
        <v>133.8614300497708</v>
      </c>
      <c r="AJ24" s="55">
        <f>'IWS claimants per UC WC'!P21</f>
        <v>175.1646806651018</v>
      </c>
    </row>
    <row r="25" spans="2:36" x14ac:dyDescent="0.35">
      <c r="B25" s="63"/>
      <c r="Q25" s="64"/>
      <c r="U25" s="53" t="s">
        <v>73</v>
      </c>
      <c r="V25" s="54">
        <f>'IWS claimants per UC WC'!B22</f>
        <v>155.94827670083976</v>
      </c>
      <c r="W25" s="54">
        <f>'IWS claimants per UC WC'!C22</f>
        <v>157.35369349716692</v>
      </c>
      <c r="X25" s="54">
        <f>'IWS claimants per UC WC'!D22</f>
        <v>252.39162285615774</v>
      </c>
      <c r="Y25" s="54">
        <f>'IWS claimants per UC WC'!E22</f>
        <v>244.04969202380622</v>
      </c>
      <c r="Z25" s="54">
        <f>'IWS claimants per UC WC'!F22</f>
        <v>197.17237536631936</v>
      </c>
      <c r="AA25" s="54">
        <f>'IWS claimants per UC WC'!G22</f>
        <v>200.93799410281608</v>
      </c>
      <c r="AB25" s="54">
        <f>'IWS claimants per UC WC'!H22</f>
        <v>205.85663955460822</v>
      </c>
      <c r="AC25" s="54">
        <f>'IWS claimants per UC WC'!I22</f>
        <v>183.93263719871234</v>
      </c>
      <c r="AD25" s="54">
        <f>'IWS claimants per UC WC'!J22</f>
        <v>179.19863927170098</v>
      </c>
      <c r="AE25" s="54">
        <f>'IWS claimants per UC WC'!K22</f>
        <v>166.06418558314948</v>
      </c>
      <c r="AF25" s="54">
        <f>'IWS claimants per UC WC'!L22</f>
        <v>158.78629932985856</v>
      </c>
      <c r="AG25" s="54">
        <f>'IWS claimants per UC WC'!M22</f>
        <v>159.41622804019417</v>
      </c>
      <c r="AH25" s="54">
        <f>'IWS claimants per UC WC'!N22</f>
        <v>126.82806580517936</v>
      </c>
      <c r="AI25" s="54">
        <f>'IWS claimants per UC WC'!O22</f>
        <v>115.74296160026105</v>
      </c>
      <c r="AJ25" s="55">
        <f>'IWS claimants per UC WC'!P22</f>
        <v>178.83423649505499</v>
      </c>
    </row>
    <row r="26" spans="2:36" x14ac:dyDescent="0.35">
      <c r="B26" s="63"/>
      <c r="Q26" s="64"/>
      <c r="U26" s="53" t="s">
        <v>74</v>
      </c>
      <c r="V26" s="54">
        <f>'IWS claimants per UC WC'!B23</f>
        <v>133.22080805316054</v>
      </c>
      <c r="W26" s="54">
        <f>'IWS claimants per UC WC'!C23</f>
        <v>121.17820244079473</v>
      </c>
      <c r="X26" s="54">
        <f>'IWS claimants per UC WC'!D23</f>
        <v>157.04965509134331</v>
      </c>
      <c r="Y26" s="54">
        <f>'IWS claimants per UC WC'!E23</f>
        <v>176.94808545773554</v>
      </c>
      <c r="Z26" s="54">
        <f>'IWS claimants per UC WC'!F23</f>
        <v>189.46015140479807</v>
      </c>
      <c r="AA26" s="54">
        <f>'IWS claimants per UC WC'!G23</f>
        <v>194.94021739130417</v>
      </c>
      <c r="AB26" s="54">
        <f>'IWS claimants per UC WC'!H23</f>
        <v>187.8199834847232</v>
      </c>
      <c r="AC26" s="54">
        <f>'IWS claimants per UC WC'!I23</f>
        <v>163.57899585444488</v>
      </c>
      <c r="AD26" s="54">
        <f>'IWS claimants per UC WC'!J23</f>
        <v>135.36210160934041</v>
      </c>
      <c r="AE26" s="54">
        <f>'IWS claimants per UC WC'!K23</f>
        <v>97.833366161118803</v>
      </c>
      <c r="AF26" s="54">
        <f>'IWS claimants per UC WC'!L23</f>
        <v>92.302536329025642</v>
      </c>
      <c r="AG26" s="54">
        <f>'IWS claimants per UC WC'!M23</f>
        <v>90.148205719186322</v>
      </c>
      <c r="AH26" s="54">
        <f>'IWS claimants per UC WC'!N23</f>
        <v>111.46676950764871</v>
      </c>
      <c r="AI26" s="54">
        <f>'IWS claimants per UC WC'!O23</f>
        <v>115.87641077950695</v>
      </c>
      <c r="AJ26" s="55">
        <f>'IWS claimants per UC WC'!P23</f>
        <v>140.5132492345808</v>
      </c>
    </row>
    <row r="27" spans="2:36" x14ac:dyDescent="0.35">
      <c r="B27" s="63"/>
      <c r="Q27" s="64"/>
      <c r="U27" s="53" t="s">
        <v>76</v>
      </c>
      <c r="V27" s="54">
        <f>'IWS claimants per UC WC'!B24</f>
        <v>109.57914111814991</v>
      </c>
      <c r="W27" s="54">
        <f>'IWS claimants per UC WC'!C24</f>
        <v>110.15293404298323</v>
      </c>
      <c r="X27" s="54">
        <f>'IWS claimants per UC WC'!D24</f>
        <v>151.97320185971373</v>
      </c>
      <c r="Y27" s="54">
        <f>'IWS claimants per UC WC'!E24</f>
        <v>155.46253036815548</v>
      </c>
      <c r="Z27" s="54">
        <f>'IWS claimants per UC WC'!F24</f>
        <v>173.21318016096851</v>
      </c>
      <c r="AA27" s="54">
        <f>'IWS claimants per UC WC'!G24</f>
        <v>162.14855549531404</v>
      </c>
      <c r="AB27" s="54">
        <f>'IWS claimants per UC WC'!H24</f>
        <v>174.93711599521663</v>
      </c>
      <c r="AC27" s="54">
        <f>'IWS claimants per UC WC'!I24</f>
        <v>155.01888828926059</v>
      </c>
      <c r="AD27" s="54">
        <f>'IWS claimants per UC WC'!J24</f>
        <v>162.40397461589845</v>
      </c>
      <c r="AE27" s="54">
        <f>'IWS claimants per UC WC'!K24</f>
        <v>169.48724533470286</v>
      </c>
      <c r="AF27" s="54">
        <f>'IWS claimants per UC WC'!L24</f>
        <v>131.44430269254008</v>
      </c>
      <c r="AG27" s="54">
        <f>'IWS claimants per UC WC'!M24</f>
        <v>97.229067136032143</v>
      </c>
      <c r="AH27" s="54">
        <f>'IWS claimants per UC WC'!N24</f>
        <v>99.486966506241856</v>
      </c>
      <c r="AI27" s="54">
        <f>'IWS claimants per UC WC'!O24</f>
        <v>105.06188431422071</v>
      </c>
      <c r="AJ27" s="55">
        <f>'IWS claimants per UC WC'!P24</f>
        <v>139.82849913781416</v>
      </c>
    </row>
    <row r="28" spans="2:36" x14ac:dyDescent="0.35">
      <c r="B28" s="63"/>
      <c r="Q28" s="64"/>
      <c r="U28" s="53" t="s">
        <v>77</v>
      </c>
      <c r="V28" s="54">
        <f>'IWS claimants per UC WC'!B25</f>
        <v>104.0221844205779</v>
      </c>
      <c r="W28" s="54">
        <f>'IWS claimants per UC WC'!C25</f>
        <v>124.27450462033903</v>
      </c>
      <c r="X28" s="54">
        <f>'IWS claimants per UC WC'!D25</f>
        <v>168.21904608960972</v>
      </c>
      <c r="Y28" s="54">
        <f>'IWS claimants per UC WC'!E25</f>
        <v>159.89548494983268</v>
      </c>
      <c r="Z28" s="54">
        <f>'IWS claimants per UC WC'!F25</f>
        <v>188.95783233876631</v>
      </c>
      <c r="AA28" s="54">
        <f>'IWS claimants per UC WC'!G25</f>
        <v>175.08438171218188</v>
      </c>
      <c r="AB28" s="54">
        <f>'IWS claimants per UC WC'!H25</f>
        <v>142.40702843835999</v>
      </c>
      <c r="AC28" s="54">
        <f>'IWS claimants per UC WC'!I25</f>
        <v>137.90672260020443</v>
      </c>
      <c r="AD28" s="54">
        <f>'IWS claimants per UC WC'!J25</f>
        <v>137.5643535639185</v>
      </c>
      <c r="AE28" s="54">
        <f>'IWS claimants per UC WC'!K25</f>
        <v>123.55275895450133</v>
      </c>
      <c r="AF28" s="54">
        <f>'IWS claimants per UC WC'!L25</f>
        <v>121.39780106731814</v>
      </c>
      <c r="AG28" s="54">
        <f>'IWS claimants per UC WC'!M25</f>
        <v>119.674142106753</v>
      </c>
      <c r="AH28" s="54">
        <f>'IWS claimants per UC WC'!N25</f>
        <v>108.89498970487286</v>
      </c>
      <c r="AI28" s="54">
        <f>'IWS claimants per UC WC'!O25</f>
        <v>110.30659017923286</v>
      </c>
      <c r="AJ28" s="55">
        <f>'IWS claimants per UC WC'!P25</f>
        <v>137.29698719617633</v>
      </c>
    </row>
    <row r="29" spans="2:36" x14ac:dyDescent="0.35">
      <c r="B29" s="63"/>
      <c r="Q29" s="64"/>
      <c r="U29" s="53" t="s">
        <v>78</v>
      </c>
      <c r="V29" s="54">
        <f>'IWS claimants per UC WC'!B26</f>
        <v>85.304847076207921</v>
      </c>
      <c r="W29" s="54">
        <f>'IWS claimants per UC WC'!C26</f>
        <v>87.076962041346121</v>
      </c>
      <c r="X29" s="54">
        <f>'IWS claimants per UC WC'!D26</f>
        <v>180.31699358123853</v>
      </c>
      <c r="Y29" s="54">
        <f>'IWS claimants per UC WC'!E26</f>
        <v>165.74522656027361</v>
      </c>
      <c r="Z29" s="54">
        <f>'IWS claimants per UC WC'!F26</f>
        <v>188.51340103212917</v>
      </c>
      <c r="AA29" s="54">
        <f>'IWS claimants per UC WC'!G26</f>
        <v>154.74712795457546</v>
      </c>
      <c r="AB29" s="54">
        <f>'IWS claimants per UC WC'!H26</f>
        <v>133.57789751232374</v>
      </c>
      <c r="AC29" s="54">
        <f>'IWS claimants per UC WC'!I26</f>
        <v>125.64463197374593</v>
      </c>
      <c r="AD29" s="54">
        <f>'IWS claimants per UC WC'!J26</f>
        <v>120.48164043872201</v>
      </c>
      <c r="AE29" s="54">
        <f>'IWS claimants per UC WC'!K26</f>
        <v>116.22270492740368</v>
      </c>
      <c r="AF29" s="54">
        <f>'IWS claimants per UC WC'!L26</f>
        <v>104.7799774335829</v>
      </c>
      <c r="AG29" s="54">
        <f>'IWS claimants per UC WC'!M26</f>
        <v>102.65477860148265</v>
      </c>
      <c r="AH29" s="54">
        <f>'IWS claimants per UC WC'!N26</f>
        <v>101.71074533012757</v>
      </c>
      <c r="AI29" s="54">
        <f>'IWS claimants per UC WC'!O26</f>
        <v>94.235652615540843</v>
      </c>
      <c r="AJ29" s="55">
        <f>'IWS claimants per UC WC'!P26</f>
        <v>125.78661336276427</v>
      </c>
    </row>
    <row r="30" spans="2:36" x14ac:dyDescent="0.35">
      <c r="B30" s="63"/>
      <c r="Q30" s="64"/>
      <c r="U30" s="53" t="s">
        <v>79</v>
      </c>
      <c r="V30" s="54">
        <f>'IWS claimants per UC WC'!B27</f>
        <v>123.88143365593073</v>
      </c>
      <c r="W30" s="54">
        <f>'IWS claimants per UC WC'!C27</f>
        <v>120.73864581600411</v>
      </c>
      <c r="X30" s="54">
        <f>'IWS claimants per UC WC'!D27</f>
        <v>175.94381892331791</v>
      </c>
      <c r="Y30" s="54">
        <f>'IWS claimants per UC WC'!E27</f>
        <v>170.74604531851219</v>
      </c>
      <c r="Z30" s="54">
        <f>'IWS claimants per UC WC'!F27</f>
        <v>205.40841381568194</v>
      </c>
      <c r="AA30" s="54">
        <f>'IWS claimants per UC WC'!G27</f>
        <v>170.71112048955467</v>
      </c>
      <c r="AB30" s="54">
        <f>'IWS claimants per UC WC'!H27</f>
        <v>165.3813152980365</v>
      </c>
      <c r="AC30" s="54">
        <f>'IWS claimants per UC WC'!I27</f>
        <v>158.39148372637899</v>
      </c>
      <c r="AD30" s="54">
        <f>'IWS claimants per UC WC'!J27</f>
        <v>148.60178410343784</v>
      </c>
      <c r="AE30" s="54">
        <f>'IWS claimants per UC WC'!K27</f>
        <v>151.50179810565768</v>
      </c>
      <c r="AF30" s="54">
        <f>'IWS claimants per UC WC'!L27</f>
        <v>147.044200268483</v>
      </c>
      <c r="AG30" s="54">
        <f>'IWS claimants per UC WC'!M27</f>
        <v>138.84871818950128</v>
      </c>
      <c r="AH30" s="54">
        <f>'IWS claimants per UC WC'!N27</f>
        <v>117.70805330465832</v>
      </c>
      <c r="AI30" s="54">
        <f>'IWS claimants per UC WC'!O27</f>
        <v>103.65943731954606</v>
      </c>
      <c r="AJ30" s="55">
        <f>'IWS claimants per UC WC'!P27</f>
        <v>149.8975905953358</v>
      </c>
    </row>
    <row r="31" spans="2:36" x14ac:dyDescent="0.35">
      <c r="B31" s="63"/>
      <c r="Q31" s="64"/>
      <c r="U31" s="53" t="s">
        <v>80</v>
      </c>
      <c r="V31" s="54">
        <f>'IWS claimants per UC WC'!B28</f>
        <v>117.52394466122738</v>
      </c>
      <c r="W31" s="54">
        <f>'IWS claimants per UC WC'!C28</f>
        <v>96.847867675191992</v>
      </c>
      <c r="X31" s="54">
        <f>'IWS claimants per UC WC'!D28</f>
        <v>131.37248307637606</v>
      </c>
      <c r="Y31" s="54">
        <f>'IWS claimants per UC WC'!E28</f>
        <v>144.81613174885371</v>
      </c>
      <c r="Z31" s="54">
        <f>'IWS claimants per UC WC'!F28</f>
        <v>197.13919062556707</v>
      </c>
      <c r="AA31" s="54">
        <f>'IWS claimants per UC WC'!G28</f>
        <v>179.21982612622773</v>
      </c>
      <c r="AB31" s="54">
        <f>'IWS claimants per UC WC'!H28</f>
        <v>168.51645730640791</v>
      </c>
      <c r="AC31" s="54">
        <f>'IWS claimants per UC WC'!I28</f>
        <v>148.69998519907242</v>
      </c>
      <c r="AD31" s="54">
        <f>'IWS claimants per UC WC'!J28</f>
        <v>124.14698162729657</v>
      </c>
      <c r="AE31" s="54">
        <f>'IWS claimants per UC WC'!K28</f>
        <v>120.57187915006638</v>
      </c>
      <c r="AF31" s="54">
        <f>'IWS claimants per UC WC'!L28</f>
        <v>123.95756974688456</v>
      </c>
      <c r="AG31" s="54">
        <f>'IWS claimants per UC WC'!M28</f>
        <v>113.1461391193363</v>
      </c>
      <c r="AH31" s="54">
        <f>'IWS claimants per UC WC'!N28</f>
        <v>116.0919540229885</v>
      </c>
      <c r="AI31" s="54">
        <f>'IWS claimants per UC WC'!O28</f>
        <v>116.87195983053503</v>
      </c>
      <c r="AJ31" s="55">
        <f>'IWS claimants per UC WC'!P28</f>
        <v>135.63731213685941</v>
      </c>
    </row>
    <row r="32" spans="2:36" x14ac:dyDescent="0.35">
      <c r="B32" s="63"/>
      <c r="Q32" s="64"/>
      <c r="U32" s="53" t="s">
        <v>81</v>
      </c>
      <c r="V32" s="54">
        <f>'IWS claimants per UC WC'!B29</f>
        <v>106.85018403369402</v>
      </c>
      <c r="W32" s="54">
        <f>'IWS claimants per UC WC'!C29</f>
        <v>104.18306656170732</v>
      </c>
      <c r="X32" s="54">
        <f>'IWS claimants per UC WC'!D29</f>
        <v>178.5307605780047</v>
      </c>
      <c r="Y32" s="54">
        <f>'IWS claimants per UC WC'!E29</f>
        <v>200.7696844588616</v>
      </c>
      <c r="Z32" s="54">
        <f>'IWS claimants per UC WC'!F29</f>
        <v>198.8379639455091</v>
      </c>
      <c r="AA32" s="54">
        <f>'IWS claimants per UC WC'!G29</f>
        <v>182.24057963059511</v>
      </c>
      <c r="AB32" s="54">
        <f>'IWS claimants per UC WC'!H29</f>
        <v>187.39781642618081</v>
      </c>
      <c r="AC32" s="54">
        <f>'IWS claimants per UC WC'!I29</f>
        <v>160.28023742337243</v>
      </c>
      <c r="AD32" s="54">
        <f>'IWS claimants per UC WC'!J29</f>
        <v>126.43802647412743</v>
      </c>
      <c r="AE32" s="54">
        <f>'IWS claimants per UC WC'!K29</f>
        <v>125.89859932925617</v>
      </c>
      <c r="AF32" s="54">
        <f>'IWS claimants per UC WC'!L29</f>
        <v>116.53026318209405</v>
      </c>
      <c r="AG32" s="54">
        <f>'IWS claimants per UC WC'!M29</f>
        <v>107.85831408572389</v>
      </c>
      <c r="AH32" s="54">
        <f>'IWS claimants per UC WC'!N29</f>
        <v>111.83925066290149</v>
      </c>
      <c r="AI32" s="54">
        <f>'IWS claimants per UC WC'!O29</f>
        <v>101.82361872889011</v>
      </c>
      <c r="AJ32" s="55">
        <f>'IWS claimants per UC WC'!P29</f>
        <v>143.53416896577986</v>
      </c>
    </row>
    <row r="33" spans="2:36" x14ac:dyDescent="0.35">
      <c r="B33" s="63"/>
      <c r="Q33" s="64"/>
      <c r="U33" s="53" t="s">
        <v>83</v>
      </c>
      <c r="V33" s="54">
        <f>'IWS claimants per UC WC'!B30</f>
        <v>123.41598111780742</v>
      </c>
      <c r="W33" s="54">
        <f>'IWS claimants per UC WC'!C30</f>
        <v>125.3405838252081</v>
      </c>
      <c r="X33" s="54">
        <f>'IWS claimants per UC WC'!D30</f>
        <v>225.23501570730383</v>
      </c>
      <c r="Y33" s="54">
        <f>'IWS claimants per UC WC'!E30</f>
        <v>366.18605817452357</v>
      </c>
      <c r="Z33" s="54">
        <f>'IWS claimants per UC WC'!F30</f>
        <v>234.02396245796342</v>
      </c>
      <c r="AA33" s="54">
        <f>'IWS claimants per UC WC'!G30</f>
        <v>209.83017879853372</v>
      </c>
      <c r="AB33" s="54">
        <f>'IWS claimants per UC WC'!H30</f>
        <v>236.89304326247</v>
      </c>
      <c r="AC33" s="54">
        <f>'IWS claimants per UC WC'!I30</f>
        <v>233.21280133000832</v>
      </c>
      <c r="AD33" s="54">
        <f>'IWS claimants per UC WC'!J30</f>
        <v>226.07166778298722</v>
      </c>
      <c r="AE33" s="54">
        <f>'IWS claimants per UC WC'!K30</f>
        <v>230.5861113443614</v>
      </c>
      <c r="AF33" s="54">
        <f>'IWS claimants per UC WC'!L30</f>
        <v>175.87806282387555</v>
      </c>
      <c r="AG33" s="54">
        <f>'IWS claimants per UC WC'!M30</f>
        <v>157.70694997786629</v>
      </c>
      <c r="AH33" s="54">
        <f>'IWS claimants per UC WC'!N30</f>
        <v>147.93908420863397</v>
      </c>
      <c r="AI33" s="54">
        <f>'IWS claimants per UC WC'!O30</f>
        <v>115.71871360037899</v>
      </c>
      <c r="AJ33" s="55">
        <f>'IWS claimants per UC WC'!P30</f>
        <v>200.57415817228016</v>
      </c>
    </row>
    <row r="34" spans="2:36" x14ac:dyDescent="0.35">
      <c r="B34" s="63"/>
      <c r="Q34" s="64"/>
      <c r="U34" s="53" t="s">
        <v>84</v>
      </c>
      <c r="V34" s="54">
        <f>'IWS claimants per UC WC'!B31</f>
        <v>142.42633586639829</v>
      </c>
      <c r="W34" s="54">
        <f>'IWS claimants per UC WC'!C31</f>
        <v>140.49158969825282</v>
      </c>
      <c r="X34" s="54">
        <f>'IWS claimants per UC WC'!D31</f>
        <v>185.99108032364072</v>
      </c>
      <c r="Y34" s="54">
        <f>'IWS claimants per UC WC'!E31</f>
        <v>274.59994810137533</v>
      </c>
      <c r="Z34" s="54">
        <f>'IWS claimants per UC WC'!F31</f>
        <v>275.12009790490782</v>
      </c>
      <c r="AA34" s="54">
        <f>'IWS claimants per UC WC'!G31</f>
        <v>278.18722407424082</v>
      </c>
      <c r="AB34" s="54">
        <f>'IWS claimants per UC WC'!H31</f>
        <v>252.70971346476156</v>
      </c>
      <c r="AC34" s="54">
        <f>'IWS claimants per UC WC'!I31</f>
        <v>250.80821142810933</v>
      </c>
      <c r="AD34" s="54">
        <f>'IWS claimants per UC WC'!J31</f>
        <v>246.05836415947371</v>
      </c>
      <c r="AE34" s="54">
        <f>'IWS claimants per UC WC'!K31</f>
        <v>217.5273977508773</v>
      </c>
      <c r="AF34" s="54">
        <f>'IWS claimants per UC WC'!L31</f>
        <v>179.94498994439832</v>
      </c>
      <c r="AG34" s="54">
        <f>'IWS claimants per UC WC'!M31</f>
        <v>162.67066357814412</v>
      </c>
      <c r="AH34" s="54">
        <f>'IWS claimants per UC WC'!N31</f>
        <v>151.46061554512258</v>
      </c>
      <c r="AI34" s="54">
        <f>'IWS claimants per UC WC'!O31</f>
        <v>124.84476796392883</v>
      </c>
      <c r="AJ34" s="55">
        <f>'IWS claimants per UC WC'!P31</f>
        <v>205.91721427168798</v>
      </c>
    </row>
    <row r="35" spans="2:36" x14ac:dyDescent="0.35">
      <c r="B35" s="63"/>
      <c r="Q35" s="64"/>
      <c r="U35" s="53" t="s">
        <v>85</v>
      </c>
      <c r="V35" s="54">
        <f>'IWS claimants per UC WC'!B32</f>
        <v>105.7395021972678</v>
      </c>
      <c r="W35" s="54">
        <f>'IWS claimants per UC WC'!C32</f>
        <v>108.90666160381605</v>
      </c>
      <c r="X35" s="54">
        <f>'IWS claimants per UC WC'!D32</f>
        <v>220.86391040260128</v>
      </c>
      <c r="Y35" s="54">
        <f>'IWS claimants per UC WC'!E32</f>
        <v>230.74494690664565</v>
      </c>
      <c r="Z35" s="54">
        <f>'IWS claimants per UC WC'!F32</f>
        <v>206.93719883716287</v>
      </c>
      <c r="AA35" s="54">
        <f>'IWS claimants per UC WC'!G32</f>
        <v>191.27075812274347</v>
      </c>
      <c r="AB35" s="54">
        <f>'IWS claimants per UC WC'!H32</f>
        <v>185.07829822616387</v>
      </c>
      <c r="AC35" s="54">
        <f>'IWS claimants per UC WC'!I32</f>
        <v>128.84659598927053</v>
      </c>
      <c r="AD35" s="54">
        <f>'IWS claimants per UC WC'!J32</f>
        <v>116.5958609723981</v>
      </c>
      <c r="AE35" s="54">
        <f>'IWS claimants per UC WC'!K32</f>
        <v>125.15027216675686</v>
      </c>
      <c r="AF35" s="54">
        <f>'IWS claimants per UC WC'!L32</f>
        <v>112.84053928405386</v>
      </c>
      <c r="AG35" s="54">
        <f>'IWS claimants per UC WC'!M32</f>
        <v>108.34128390350283</v>
      </c>
      <c r="AH35" s="54">
        <f>'IWS claimants per UC WC'!N32</f>
        <v>113.62721417069238</v>
      </c>
      <c r="AI35" s="54">
        <f>'IWS claimants per UC WC'!O32</f>
        <v>85.215453194650976</v>
      </c>
      <c r="AJ35" s="55">
        <f>'IWS claimants per UC WC'!P32</f>
        <v>145.72560685555192</v>
      </c>
    </row>
    <row r="36" spans="2:36" x14ac:dyDescent="0.35">
      <c r="B36" s="63"/>
      <c r="Q36" s="64"/>
      <c r="U36" s="53" t="s">
        <v>86</v>
      </c>
      <c r="V36" s="54">
        <f>'IWS claimants per UC WC'!B33</f>
        <v>102.22390504744544</v>
      </c>
      <c r="W36" s="54">
        <f>'IWS claimants per UC WC'!C33</f>
        <v>105.92688661837437</v>
      </c>
      <c r="X36" s="54">
        <f>'IWS claimants per UC WC'!D33</f>
        <v>190.07161125319692</v>
      </c>
      <c r="Y36" s="54">
        <f>'IWS claimants per UC WC'!E33</f>
        <v>246.04242364725479</v>
      </c>
      <c r="Z36" s="54">
        <f>'IWS claimants per UC WC'!F33</f>
        <v>198.13964581718429</v>
      </c>
      <c r="AA36" s="54">
        <f>'IWS claimants per UC WC'!G33</f>
        <v>230.09871213407359</v>
      </c>
      <c r="AB36" s="54">
        <f>'IWS claimants per UC WC'!H33</f>
        <v>201.83692793266667</v>
      </c>
      <c r="AC36" s="54">
        <f>'IWS claimants per UC WC'!I33</f>
        <v>180.08832416518155</v>
      </c>
      <c r="AD36" s="54">
        <f>'IWS claimants per UC WC'!J33</f>
        <v>171.40516650156204</v>
      </c>
      <c r="AE36" s="54">
        <f>'IWS claimants per UC WC'!K33</f>
        <v>161.79751482632022</v>
      </c>
      <c r="AF36" s="54">
        <f>'IWS claimants per UC WC'!L33</f>
        <v>151.33885825601746</v>
      </c>
      <c r="AG36" s="54">
        <f>'IWS claimants per UC WC'!M33</f>
        <v>141.67989314056734</v>
      </c>
      <c r="AH36" s="54">
        <f>'IWS claimants per UC WC'!N33</f>
        <v>125.0136494813198</v>
      </c>
      <c r="AI36" s="54">
        <f>'IWS claimants per UC WC'!O33</f>
        <v>118.83456128600143</v>
      </c>
      <c r="AJ36" s="55">
        <f>'IWS claimants per UC WC'!P33</f>
        <v>166.03557715051184</v>
      </c>
    </row>
    <row r="37" spans="2:36" x14ac:dyDescent="0.35">
      <c r="B37" s="63"/>
      <c r="Q37" s="64"/>
      <c r="U37" s="53" t="s">
        <v>87</v>
      </c>
      <c r="V37" s="54">
        <f>'IWS claimants per UC WC'!B34</f>
        <v>100.67066842591082</v>
      </c>
      <c r="W37" s="54">
        <f>'IWS claimants per UC WC'!C34</f>
        <v>102.87383650211081</v>
      </c>
      <c r="X37" s="54">
        <f>'IWS claimants per UC WC'!D34</f>
        <v>216.37177231930747</v>
      </c>
      <c r="Y37" s="54">
        <f>'IWS claimants per UC WC'!E34</f>
        <v>272.25704517198511</v>
      </c>
      <c r="Z37" s="54">
        <f>'IWS claimants per UC WC'!F34</f>
        <v>243.80055883618334</v>
      </c>
      <c r="AA37" s="54">
        <f>'IWS claimants per UC WC'!G34</f>
        <v>247.93543543543532</v>
      </c>
      <c r="AB37" s="54">
        <f>'IWS claimants per UC WC'!H34</f>
        <v>239.79132977427275</v>
      </c>
      <c r="AC37" s="54">
        <f>'IWS claimants per UC WC'!I34</f>
        <v>229.67690129535319</v>
      </c>
      <c r="AD37" s="54">
        <f>'IWS claimants per UC WC'!J34</f>
        <v>226.20283762480292</v>
      </c>
      <c r="AE37" s="54">
        <f>'IWS claimants per UC WC'!K34</f>
        <v>206.2894347007076</v>
      </c>
      <c r="AF37" s="54">
        <f>'IWS claimants per UC WC'!L34</f>
        <v>186.47576026458003</v>
      </c>
      <c r="AG37" s="54">
        <f>'IWS claimants per UC WC'!M34</f>
        <v>162.01249730661485</v>
      </c>
      <c r="AH37" s="54">
        <f>'IWS claimants per UC WC'!N34</f>
        <v>123.170894457505</v>
      </c>
      <c r="AI37" s="54">
        <f>'IWS claimants per UC WC'!O34</f>
        <v>126.07358808769759</v>
      </c>
      <c r="AJ37" s="55">
        <f>'IWS claimants per UC WC'!P34</f>
        <v>191.68589715731906</v>
      </c>
    </row>
    <row r="38" spans="2:36" x14ac:dyDescent="0.35">
      <c r="B38" s="63"/>
      <c r="Q38" s="64"/>
      <c r="U38" s="53" t="s">
        <v>89</v>
      </c>
      <c r="V38" s="54">
        <f>'IWS claimants per UC WC'!B35</f>
        <v>113.1038219844952</v>
      </c>
      <c r="W38" s="54">
        <f>'IWS claimants per UC WC'!C35</f>
        <v>137.06156309125296</v>
      </c>
      <c r="X38" s="54">
        <f>'IWS claimants per UC WC'!D35</f>
        <v>175.79252954422992</v>
      </c>
      <c r="Y38" s="54">
        <f>'IWS claimants per UC WC'!E35</f>
        <v>237.64324403994237</v>
      </c>
      <c r="Z38" s="54">
        <f>'IWS claimants per UC WC'!F35</f>
        <v>222.5984172343922</v>
      </c>
      <c r="AA38" s="54">
        <f>'IWS claimants per UC WC'!G35</f>
        <v>197.62306793089999</v>
      </c>
      <c r="AB38" s="54">
        <f>'IWS claimants per UC WC'!H35</f>
        <v>192.24916053109882</v>
      </c>
      <c r="AC38" s="54">
        <f>'IWS claimants per UC WC'!I35</f>
        <v>182.22522522522513</v>
      </c>
      <c r="AD38" s="54">
        <f>'IWS claimants per UC WC'!J35</f>
        <v>165.64909475127081</v>
      </c>
      <c r="AE38" s="54">
        <f>'IWS claimants per UC WC'!K35</f>
        <v>158.25649848122362</v>
      </c>
      <c r="AF38" s="54">
        <f>'IWS claimants per UC WC'!L35</f>
        <v>151.53084539223144</v>
      </c>
      <c r="AG38" s="54">
        <f>'IWS claimants per UC WC'!M35</f>
        <v>135.67414403778028</v>
      </c>
      <c r="AH38" s="54">
        <f>'IWS claimants per UC WC'!N35</f>
        <v>140.89854606426704</v>
      </c>
      <c r="AI38" s="54">
        <f>'IWS claimants per UC WC'!O35</f>
        <v>111.00652610441765</v>
      </c>
      <c r="AJ38" s="55">
        <f>'IWS claimants per UC WC'!P35</f>
        <v>165.80804888662342</v>
      </c>
    </row>
    <row r="39" spans="2:36" x14ac:dyDescent="0.35">
      <c r="B39" s="63"/>
      <c r="Q39" s="64"/>
      <c r="U39" s="53" t="s">
        <v>90</v>
      </c>
      <c r="V39" s="54">
        <f>'IWS claimants per UC WC'!B36</f>
        <v>131.5478175083467</v>
      </c>
      <c r="W39" s="54">
        <f>'IWS claimants per UC WC'!C36</f>
        <v>132.21779839191484</v>
      </c>
      <c r="X39" s="54">
        <f>'IWS claimants per UC WC'!D36</f>
        <v>234.71559633027522</v>
      </c>
      <c r="Y39" s="54">
        <f>'IWS claimants per UC WC'!E36</f>
        <v>299.5449740313461</v>
      </c>
      <c r="Z39" s="54">
        <f>'IWS claimants per UC WC'!F36</f>
        <v>236.15975386441465</v>
      </c>
      <c r="AA39" s="54">
        <f>'IWS claimants per UC WC'!G36</f>
        <v>213.93991712707171</v>
      </c>
      <c r="AB39" s="54">
        <f>'IWS claimants per UC WC'!H36</f>
        <v>203.03780378037786</v>
      </c>
      <c r="AC39" s="54">
        <f>'IWS claimants per UC WC'!I36</f>
        <v>191.83964752241749</v>
      </c>
      <c r="AD39" s="54">
        <f>'IWS claimants per UC WC'!J36</f>
        <v>212.13092566869668</v>
      </c>
      <c r="AE39" s="54">
        <f>'IWS claimants per UC WC'!K36</f>
        <v>245.45713240375605</v>
      </c>
      <c r="AF39" s="54">
        <f>'IWS claimants per UC WC'!L36</f>
        <v>164.65986945028848</v>
      </c>
      <c r="AG39" s="54">
        <f>'IWS claimants per UC WC'!M36</f>
        <v>158.3577947376846</v>
      </c>
      <c r="AH39" s="54">
        <f>'IWS claimants per UC WC'!N36</f>
        <v>162.4034223489756</v>
      </c>
      <c r="AI39" s="54">
        <f>'IWS claimants per UC WC'!O36</f>
        <v>118.72988992379325</v>
      </c>
      <c r="AJ39" s="55">
        <f>'IWS claimants per UC WC'!P36</f>
        <v>193.19588164923994</v>
      </c>
    </row>
    <row r="40" spans="2:36" x14ac:dyDescent="0.35">
      <c r="B40" s="63"/>
      <c r="Q40" s="64"/>
      <c r="U40" s="53" t="s">
        <v>91</v>
      </c>
      <c r="V40" s="54">
        <f>'IWS claimants per UC WC'!B37</f>
        <v>110.84315827081092</v>
      </c>
      <c r="W40" s="54">
        <f>'IWS claimants per UC WC'!C37</f>
        <v>113.77342061981997</v>
      </c>
      <c r="X40" s="54">
        <f>'IWS claimants per UC WC'!D37</f>
        <v>201.46050836162843</v>
      </c>
      <c r="Y40" s="54">
        <f>'IWS claimants per UC WC'!E37</f>
        <v>259.27455789337802</v>
      </c>
      <c r="Z40" s="54">
        <f>'IWS claimants per UC WC'!F37</f>
        <v>245.65223399779507</v>
      </c>
      <c r="AA40" s="54">
        <f>'IWS claimants per UC WC'!G37</f>
        <v>253.03728138420362</v>
      </c>
      <c r="AB40" s="54">
        <f>'IWS claimants per UC WC'!H37</f>
        <v>219.78562921794358</v>
      </c>
      <c r="AC40" s="54">
        <f>'IWS claimants per UC WC'!I37</f>
        <v>220.84147178377233</v>
      </c>
      <c r="AD40" s="54">
        <f>'IWS claimants per UC WC'!J37</f>
        <v>205.75213569394566</v>
      </c>
      <c r="AE40" s="54">
        <f>'IWS claimants per UC WC'!K37</f>
        <v>149.68815328000557</v>
      </c>
      <c r="AF40" s="54">
        <f>'IWS claimants per UC WC'!L37</f>
        <v>144.29631309531533</v>
      </c>
      <c r="AG40" s="54">
        <f>'IWS claimants per UC WC'!M37</f>
        <v>137.00529249215515</v>
      </c>
      <c r="AH40" s="54">
        <f>'IWS claimants per UC WC'!N37</f>
        <v>136.55084410155627</v>
      </c>
      <c r="AI40" s="54">
        <f>'IWS claimants per UC WC'!O37</f>
        <v>119.42546525235002</v>
      </c>
      <c r="AJ40" s="55">
        <f>'IWS claimants per UC WC'!P37</f>
        <v>179.81331896033427</v>
      </c>
    </row>
    <row r="41" spans="2:36" x14ac:dyDescent="0.35">
      <c r="B41" s="63"/>
      <c r="Q41" s="64"/>
      <c r="U41" s="53" t="s">
        <v>92</v>
      </c>
      <c r="V41" s="54">
        <f>'IWS claimants per UC WC'!B38</f>
        <v>110.64069589341952</v>
      </c>
      <c r="W41" s="54">
        <f>'IWS claimants per UC WC'!C38</f>
        <v>109.83072690975143</v>
      </c>
      <c r="X41" s="54">
        <f>'IWS claimants per UC WC'!D38</f>
        <v>192.41406828934595</v>
      </c>
      <c r="Y41" s="54">
        <f>'IWS claimants per UC WC'!E38</f>
        <v>227.34659008288486</v>
      </c>
      <c r="Z41" s="54">
        <f>'IWS claimants per UC WC'!F38</f>
        <v>201.56544431528775</v>
      </c>
      <c r="AA41" s="54">
        <f>'IWS claimants per UC WC'!G38</f>
        <v>223.34649201507247</v>
      </c>
      <c r="AB41" s="54">
        <f>'IWS claimants per UC WC'!H38</f>
        <v>215.09802600552453</v>
      </c>
      <c r="AC41" s="54">
        <f>'IWS claimants per UC WC'!I38</f>
        <v>216.13244988564506</v>
      </c>
      <c r="AD41" s="54">
        <f>'IWS claimants per UC WC'!J38</f>
        <v>175.99888236937699</v>
      </c>
      <c r="AE41" s="54">
        <f>'IWS claimants per UC WC'!K38</f>
        <v>164.85697680295146</v>
      </c>
      <c r="AF41" s="54">
        <f>'IWS claimants per UC WC'!L38</f>
        <v>151.85202269477375</v>
      </c>
      <c r="AG41" s="54">
        <f>'IWS claimants per UC WC'!M38</f>
        <v>140.21368171641004</v>
      </c>
      <c r="AH41" s="54">
        <f>'IWS claimants per UC WC'!N38</f>
        <v>149.34062434803641</v>
      </c>
      <c r="AI41" s="54">
        <f>'IWS claimants per UC WC'!O38</f>
        <v>129.141690516366</v>
      </c>
      <c r="AJ41" s="55">
        <f>'IWS claimants per UC WC'!P38</f>
        <v>171.984169417489</v>
      </c>
    </row>
    <row r="42" spans="2:36" x14ac:dyDescent="0.35">
      <c r="B42" s="68"/>
      <c r="C42" s="69"/>
      <c r="D42" s="69"/>
      <c r="E42" s="69"/>
      <c r="F42" s="69"/>
      <c r="G42" s="69"/>
      <c r="H42" s="69"/>
      <c r="I42" s="69"/>
      <c r="J42" s="69"/>
      <c r="K42" s="69"/>
      <c r="L42" s="69"/>
      <c r="M42" s="69"/>
      <c r="N42" s="69"/>
      <c r="O42" s="69"/>
      <c r="P42" s="69"/>
      <c r="Q42" s="70"/>
      <c r="U42" s="53" t="s">
        <v>93</v>
      </c>
      <c r="V42" s="54">
        <f>'IWS claimants per UC WC'!B39</f>
        <v>137.01514779864016</v>
      </c>
      <c r="W42" s="54">
        <f>'IWS claimants per UC WC'!C39</f>
        <v>131.92417897288951</v>
      </c>
      <c r="X42" s="54">
        <f>'IWS claimants per UC WC'!D39</f>
        <v>262.58210882029084</v>
      </c>
      <c r="Y42" s="54">
        <f>'IWS claimants per UC WC'!E39</f>
        <v>423.58891043446351</v>
      </c>
      <c r="Z42" s="54">
        <f>'IWS claimants per UC WC'!F39</f>
        <v>287.95951294819542</v>
      </c>
      <c r="AA42" s="54">
        <f>'IWS claimants per UC WC'!G39</f>
        <v>242.34547234768331</v>
      </c>
      <c r="AB42" s="54">
        <f>'IWS claimants per UC WC'!H39</f>
        <v>243.61435338555373</v>
      </c>
      <c r="AC42" s="54">
        <f>'IWS claimants per UC WC'!I39</f>
        <v>220.35160052682824</v>
      </c>
      <c r="AD42" s="54">
        <f>'IWS claimants per UC WC'!J39</f>
        <v>184.28413876077806</v>
      </c>
      <c r="AE42" s="54">
        <f>'IWS claimants per UC WC'!K39</f>
        <v>168.21719295106891</v>
      </c>
      <c r="AF42" s="54">
        <f>'IWS claimants per UC WC'!L39</f>
        <v>164.27571049966593</v>
      </c>
      <c r="AG42" s="54">
        <f>'IWS claimants per UC WC'!M39</f>
        <v>146.59345408824788</v>
      </c>
      <c r="AH42" s="54">
        <f>'IWS claimants per UC WC'!N39</f>
        <v>119.04119685730856</v>
      </c>
      <c r="AI42" s="54">
        <f>'IWS claimants per UC WC'!O39</f>
        <v>98.414318335480885</v>
      </c>
      <c r="AJ42" s="55">
        <f>'IWS claimants per UC WC'!P39</f>
        <v>202.15766405193534</v>
      </c>
    </row>
    <row r="43" spans="2:36" ht="27.75" customHeight="1" thickBot="1" x14ac:dyDescent="0.4">
      <c r="B43" s="83" t="s">
        <v>135</v>
      </c>
      <c r="U43" s="53" t="s">
        <v>94</v>
      </c>
      <c r="V43" s="54">
        <f>'IWS claimants per UC WC'!B40</f>
        <v>118.34486824335508</v>
      </c>
      <c r="W43" s="54">
        <f>'IWS claimants per UC WC'!C40</f>
        <v>119.898281241546</v>
      </c>
      <c r="X43" s="54">
        <f>'IWS claimants per UC WC'!D40</f>
        <v>217.42003215599311</v>
      </c>
      <c r="Y43" s="54">
        <f>'IWS claimants per UC WC'!E40</f>
        <v>360.95204136209645</v>
      </c>
      <c r="Z43" s="54">
        <f>'IWS claimants per UC WC'!F40</f>
        <v>261.2579055800166</v>
      </c>
      <c r="AA43" s="54">
        <f>'IWS claimants per UC WC'!G40</f>
        <v>228.79685731406889</v>
      </c>
      <c r="AB43" s="54">
        <f>'IWS claimants per UC WC'!H40</f>
        <v>235.08395376394571</v>
      </c>
      <c r="AC43" s="54">
        <f>'IWS claimants per UC WC'!I40</f>
        <v>237.40463139053583</v>
      </c>
      <c r="AD43" s="54">
        <f>'IWS claimants per UC WC'!J40</f>
        <v>208.43173322257178</v>
      </c>
      <c r="AE43" s="54">
        <f>'IWS claimants per UC WC'!K40</f>
        <v>164.82505158831773</v>
      </c>
      <c r="AF43" s="54">
        <f>'IWS claimants per UC WC'!L40</f>
        <v>159.18962816034968</v>
      </c>
      <c r="AG43" s="58">
        <f>'IWS claimants per UC WC'!M40</f>
        <v>160.41614402715271</v>
      </c>
      <c r="AH43" s="58">
        <f>'IWS claimants per UC WC'!N40</f>
        <v>146.6731873380418</v>
      </c>
      <c r="AI43" s="58">
        <f>'IWS claimants per UC WC'!O40</f>
        <v>128.98515826802722</v>
      </c>
      <c r="AJ43" s="59">
        <f>'IWS claimants per UC WC'!P40</f>
        <v>196.26281954685848</v>
      </c>
    </row>
    <row r="44" spans="2:36" x14ac:dyDescent="0.35">
      <c r="B44" s="78" t="s">
        <v>136</v>
      </c>
      <c r="C44" s="73">
        <v>43862</v>
      </c>
      <c r="D44" s="73">
        <v>43891</v>
      </c>
      <c r="E44" s="73">
        <v>43922</v>
      </c>
      <c r="F44" s="73">
        <v>43952</v>
      </c>
      <c r="G44" s="73">
        <v>43983</v>
      </c>
      <c r="H44" s="73">
        <v>44013</v>
      </c>
      <c r="I44" s="73">
        <v>44044</v>
      </c>
      <c r="J44" s="73">
        <v>44075</v>
      </c>
      <c r="K44" s="73">
        <v>44105</v>
      </c>
      <c r="L44" s="73">
        <v>44136</v>
      </c>
      <c r="M44" s="73">
        <v>44166</v>
      </c>
      <c r="N44" s="73">
        <v>44197</v>
      </c>
      <c r="O44" s="73">
        <v>44228</v>
      </c>
      <c r="P44" s="73">
        <v>44256</v>
      </c>
      <c r="Q44" s="71"/>
      <c r="R44" s="71"/>
      <c r="S44" s="84">
        <f t="shared" ref="S44:AF44" si="2">V3</f>
        <v>43862</v>
      </c>
      <c r="T44" s="85">
        <f t="shared" si="2"/>
        <v>43891</v>
      </c>
      <c r="U44" s="85">
        <f t="shared" si="2"/>
        <v>43922</v>
      </c>
      <c r="V44" s="85">
        <f t="shared" si="2"/>
        <v>43952</v>
      </c>
      <c r="W44" s="85">
        <f t="shared" si="2"/>
        <v>43983</v>
      </c>
      <c r="X44" s="85">
        <f t="shared" si="2"/>
        <v>44013</v>
      </c>
      <c r="Y44" s="85">
        <f t="shared" si="2"/>
        <v>44044</v>
      </c>
      <c r="Z44" s="85">
        <f t="shared" si="2"/>
        <v>44075</v>
      </c>
      <c r="AA44" s="85">
        <f t="shared" si="2"/>
        <v>44105</v>
      </c>
      <c r="AB44" s="85">
        <f t="shared" si="2"/>
        <v>44136</v>
      </c>
      <c r="AC44" s="85">
        <f t="shared" si="2"/>
        <v>44166</v>
      </c>
      <c r="AD44" s="85">
        <f t="shared" si="2"/>
        <v>44197</v>
      </c>
      <c r="AE44" s="85">
        <f t="shared" si="2"/>
        <v>44228</v>
      </c>
      <c r="AF44" s="86">
        <f t="shared" si="2"/>
        <v>44256</v>
      </c>
    </row>
    <row r="45" spans="2:36" x14ac:dyDescent="0.35">
      <c r="B45" s="79"/>
      <c r="C45" s="74">
        <f>MIN(V4:V43)</f>
        <v>85.304847076207921</v>
      </c>
      <c r="D45" s="75">
        <f t="shared" ref="D45:P45" si="3">MIN(W4:W43)</f>
        <v>87.076962041346121</v>
      </c>
      <c r="E45" s="75">
        <f t="shared" si="3"/>
        <v>131.37248307637606</v>
      </c>
      <c r="F45" s="75">
        <f t="shared" si="3"/>
        <v>144.81613174885371</v>
      </c>
      <c r="G45" s="75">
        <f t="shared" si="3"/>
        <v>136.03010453902422</v>
      </c>
      <c r="H45" s="75">
        <f t="shared" si="3"/>
        <v>135.07716307315167</v>
      </c>
      <c r="I45" s="75">
        <f t="shared" si="3"/>
        <v>133.57789751232374</v>
      </c>
      <c r="J45" s="75">
        <f t="shared" si="3"/>
        <v>116.80085018678336</v>
      </c>
      <c r="K45" s="75">
        <f t="shared" si="3"/>
        <v>103.05219219041417</v>
      </c>
      <c r="L45" s="75">
        <f t="shared" si="3"/>
        <v>95.341682548325608</v>
      </c>
      <c r="M45" s="75">
        <f t="shared" si="3"/>
        <v>85.595238095238045</v>
      </c>
      <c r="N45" s="74">
        <f t="shared" si="3"/>
        <v>84.987556726687174</v>
      </c>
      <c r="O45" s="75">
        <f t="shared" si="3"/>
        <v>90.413871476227072</v>
      </c>
      <c r="P45" s="74">
        <f t="shared" si="3"/>
        <v>84.809738134206043</v>
      </c>
      <c r="Q45" s="83" t="s">
        <v>137</v>
      </c>
      <c r="S45" s="87">
        <f t="shared" ref="S45:AF45" si="4">MIN(V4:V43)</f>
        <v>85.304847076207921</v>
      </c>
      <c r="T45" s="54">
        <f t="shared" si="4"/>
        <v>87.076962041346121</v>
      </c>
      <c r="U45" s="54">
        <f t="shared" si="4"/>
        <v>131.37248307637606</v>
      </c>
      <c r="V45" s="54">
        <f t="shared" si="4"/>
        <v>144.81613174885371</v>
      </c>
      <c r="W45" s="54">
        <f t="shared" si="4"/>
        <v>136.03010453902422</v>
      </c>
      <c r="X45" s="54">
        <f t="shared" si="4"/>
        <v>135.07716307315167</v>
      </c>
      <c r="Y45" s="54">
        <f t="shared" si="4"/>
        <v>133.57789751232374</v>
      </c>
      <c r="Z45" s="54">
        <f t="shared" si="4"/>
        <v>116.80085018678336</v>
      </c>
      <c r="AA45" s="54">
        <f t="shared" si="4"/>
        <v>103.05219219041417</v>
      </c>
      <c r="AB45" s="54">
        <f t="shared" si="4"/>
        <v>95.341682548325608</v>
      </c>
      <c r="AC45" s="54">
        <f t="shared" si="4"/>
        <v>85.595238095238045</v>
      </c>
      <c r="AD45" s="54">
        <f t="shared" si="4"/>
        <v>84.987556726687174</v>
      </c>
      <c r="AE45" s="54">
        <f t="shared" si="4"/>
        <v>90.413871476227072</v>
      </c>
      <c r="AF45" s="88">
        <f t="shared" si="4"/>
        <v>84.809738134206043</v>
      </c>
    </row>
    <row r="46" spans="2:36" ht="12" thickBot="1" x14ac:dyDescent="0.4">
      <c r="B46" s="79" t="s">
        <v>138</v>
      </c>
      <c r="C46" s="75">
        <f>MAX(V4:V43)</f>
        <v>155.94827670083976</v>
      </c>
      <c r="D46" s="75">
        <f t="shared" ref="D46:P46" si="5">MAX(W4:W43)</f>
        <v>157.35369349716692</v>
      </c>
      <c r="E46" s="75">
        <f t="shared" si="5"/>
        <v>337.17058613162993</v>
      </c>
      <c r="F46" s="74">
        <f t="shared" si="5"/>
        <v>423.58891043446351</v>
      </c>
      <c r="G46" s="75">
        <f t="shared" si="5"/>
        <v>287.95951294819542</v>
      </c>
      <c r="H46" s="75">
        <f t="shared" si="5"/>
        <v>278.18722407424082</v>
      </c>
      <c r="I46" s="75">
        <f t="shared" si="5"/>
        <v>252.70971346476156</v>
      </c>
      <c r="J46" s="75">
        <f t="shared" si="5"/>
        <v>250.80821142810933</v>
      </c>
      <c r="K46" s="75">
        <f t="shared" si="5"/>
        <v>246.05836415947371</v>
      </c>
      <c r="L46" s="75">
        <f t="shared" si="5"/>
        <v>245.45713240375605</v>
      </c>
      <c r="M46" s="75">
        <f t="shared" si="5"/>
        <v>206.32461330841886</v>
      </c>
      <c r="N46" s="75">
        <f t="shared" si="5"/>
        <v>162.67066357814412</v>
      </c>
      <c r="O46" s="75">
        <f t="shared" si="5"/>
        <v>163.67578385590392</v>
      </c>
      <c r="P46" s="75">
        <f t="shared" si="5"/>
        <v>151.55517448966557</v>
      </c>
      <c r="Q46" s="83" t="s">
        <v>139</v>
      </c>
      <c r="S46" s="89">
        <f t="shared" ref="S46:AF46" si="6">MAX(V4:V43)</f>
        <v>155.94827670083976</v>
      </c>
      <c r="T46" s="90">
        <f t="shared" si="6"/>
        <v>157.35369349716692</v>
      </c>
      <c r="U46" s="90">
        <f t="shared" si="6"/>
        <v>337.17058613162993</v>
      </c>
      <c r="V46" s="90">
        <f t="shared" si="6"/>
        <v>423.58891043446351</v>
      </c>
      <c r="W46" s="90">
        <f t="shared" si="6"/>
        <v>287.95951294819542</v>
      </c>
      <c r="X46" s="90">
        <f t="shared" si="6"/>
        <v>278.18722407424082</v>
      </c>
      <c r="Y46" s="90">
        <f t="shared" si="6"/>
        <v>252.70971346476156</v>
      </c>
      <c r="Z46" s="90">
        <f t="shared" si="6"/>
        <v>250.80821142810933</v>
      </c>
      <c r="AA46" s="90">
        <f t="shared" si="6"/>
        <v>246.05836415947371</v>
      </c>
      <c r="AB46" s="90">
        <f t="shared" si="6"/>
        <v>245.45713240375605</v>
      </c>
      <c r="AC46" s="90">
        <f t="shared" si="6"/>
        <v>206.32461330841886</v>
      </c>
      <c r="AD46" s="90">
        <f t="shared" si="6"/>
        <v>162.67066357814412</v>
      </c>
      <c r="AE46" s="90">
        <f t="shared" si="6"/>
        <v>163.67578385590392</v>
      </c>
      <c r="AF46" s="91">
        <f t="shared" si="6"/>
        <v>151.55517448966557</v>
      </c>
    </row>
    <row r="47" spans="2:36" x14ac:dyDescent="0.35">
      <c r="B47" s="80" t="s">
        <v>140</v>
      </c>
      <c r="C47" s="75">
        <f>C46-C45</f>
        <v>70.643429624631835</v>
      </c>
      <c r="D47" s="75">
        <f t="shared" ref="D47:P47" si="7">D46-D45</f>
        <v>70.276731455820794</v>
      </c>
      <c r="E47" s="75">
        <f t="shared" si="7"/>
        <v>205.79810305525388</v>
      </c>
      <c r="F47" s="75">
        <f t="shared" si="7"/>
        <v>278.77277868560981</v>
      </c>
      <c r="G47" s="75">
        <f t="shared" si="7"/>
        <v>151.9294084091712</v>
      </c>
      <c r="H47" s="75">
        <f t="shared" si="7"/>
        <v>143.11006100108915</v>
      </c>
      <c r="I47" s="75">
        <f t="shared" si="7"/>
        <v>119.13181595243782</v>
      </c>
      <c r="J47" s="75">
        <f t="shared" si="7"/>
        <v>134.00736124132595</v>
      </c>
      <c r="K47" s="75">
        <f t="shared" si="7"/>
        <v>143.00617196905955</v>
      </c>
      <c r="L47" s="75">
        <f t="shared" si="7"/>
        <v>150.11544985543043</v>
      </c>
      <c r="M47" s="75">
        <f t="shared" si="7"/>
        <v>120.72937521318082</v>
      </c>
      <c r="N47" s="75">
        <f t="shared" si="7"/>
        <v>77.683106851456941</v>
      </c>
      <c r="O47" s="75">
        <f t="shared" si="7"/>
        <v>73.261912379676843</v>
      </c>
      <c r="P47" s="75">
        <f t="shared" si="7"/>
        <v>66.745436355459532</v>
      </c>
      <c r="Q47" s="83" t="s">
        <v>141</v>
      </c>
      <c r="R47" s="64"/>
      <c r="V47" s="83" t="s">
        <v>142</v>
      </c>
    </row>
    <row r="48" spans="2:36" x14ac:dyDescent="0.35">
      <c r="B48" s="80" t="s">
        <v>143</v>
      </c>
      <c r="C48" s="76">
        <f>Calculations!BB4</f>
        <v>114.50564942014864</v>
      </c>
      <c r="D48" s="76">
        <f>Calculations!BC4</f>
        <v>116.3574516817563</v>
      </c>
      <c r="E48" s="76">
        <f>Calculations!BD4</f>
        <v>198.06289182985748</v>
      </c>
      <c r="F48" s="76">
        <f>Calculations!BE4</f>
        <v>224.31350313688901</v>
      </c>
      <c r="G48" s="76">
        <f>Calculations!BF4</f>
        <v>199.04893795727898</v>
      </c>
      <c r="H48" s="76">
        <f>Calculations!BG4</f>
        <v>195.6812210512586</v>
      </c>
      <c r="I48" s="76">
        <f>Calculations!BH4</f>
        <v>192.10764918194354</v>
      </c>
      <c r="J48" s="76">
        <f>Calculations!BI4</f>
        <v>177.94069778112777</v>
      </c>
      <c r="K48" s="76">
        <f>Calculations!BJ4</f>
        <v>164.93742638288208</v>
      </c>
      <c r="L48" s="76">
        <f>Calculations!BK4</f>
        <v>154.26246451487322</v>
      </c>
      <c r="M48" s="76">
        <f>Calculations!BL4</f>
        <v>141.31359052044201</v>
      </c>
      <c r="N48" s="76">
        <f>Calculations!BM4</f>
        <v>131.5360979817639</v>
      </c>
      <c r="O48" s="76">
        <f>Calculations!BN4</f>
        <v>129.1096684891688</v>
      </c>
      <c r="P48" s="76">
        <f>Calculations!BO4</f>
        <v>117.32673316436119</v>
      </c>
      <c r="Q48" s="83" t="s">
        <v>144</v>
      </c>
      <c r="R48" s="64"/>
    </row>
    <row r="49" spans="2:18" x14ac:dyDescent="0.35">
      <c r="B49" s="80" t="s">
        <v>145</v>
      </c>
      <c r="C49" s="77">
        <f>'UC WC supply forecast'!D40</f>
        <v>9309.6280000000024</v>
      </c>
      <c r="D49" s="77">
        <f>'UC WC supply forecast'!E40</f>
        <v>9276.8790000000045</v>
      </c>
      <c r="E49" s="77">
        <f>'UC WC supply forecast'!F40</f>
        <v>9083.0240000000067</v>
      </c>
      <c r="F49" s="77">
        <f>'UC WC supply forecast'!G40</f>
        <v>10335.080000000002</v>
      </c>
      <c r="G49" s="77">
        <f>'UC WC supply forecast'!H40</f>
        <v>11234.388000000001</v>
      </c>
      <c r="H49" s="77">
        <f>'UC WC supply forecast'!I40</f>
        <v>11654.220000000007</v>
      </c>
      <c r="I49" s="77">
        <f>'UC WC supply forecast'!J40</f>
        <v>12032.790000000005</v>
      </c>
      <c r="J49" s="77">
        <f>'UC WC supply forecast'!K40</f>
        <v>12749.27000000001</v>
      </c>
      <c r="K49" s="77">
        <f>'UC WC supply forecast'!L40</f>
        <v>13397.020000000002</v>
      </c>
      <c r="L49" s="77">
        <f>'UC WC supply forecast'!M40</f>
        <v>14590.620000000003</v>
      </c>
      <c r="M49" s="77">
        <f>'UC WC supply forecast'!N40</f>
        <v>15958.550000000003</v>
      </c>
      <c r="N49" s="77">
        <f>'UC WC supply forecast'!O40</f>
        <v>16832.519999999997</v>
      </c>
      <c r="O49" s="77">
        <f>'UC WC supply forecast'!P40</f>
        <v>18061.25</v>
      </c>
      <c r="P49" s="77">
        <f>'UC WC supply forecast'!Q40</f>
        <v>20161.09999999998</v>
      </c>
      <c r="Q49" s="83" t="s">
        <v>146</v>
      </c>
      <c r="R49" s="64"/>
    </row>
    <row r="50" spans="2:18" ht="23.25" x14ac:dyDescent="0.35">
      <c r="B50" s="80" t="s">
        <v>147</v>
      </c>
      <c r="C50" s="81" t="s">
        <v>148</v>
      </c>
      <c r="D50" s="82" t="s">
        <v>148</v>
      </c>
      <c r="E50" s="82" t="s">
        <v>149</v>
      </c>
      <c r="F50" s="82" t="s">
        <v>149</v>
      </c>
      <c r="G50" s="82" t="s">
        <v>150</v>
      </c>
      <c r="H50" s="82" t="s">
        <v>150</v>
      </c>
      <c r="I50" s="82" t="s">
        <v>148</v>
      </c>
      <c r="J50" s="82" t="s">
        <v>151</v>
      </c>
      <c r="K50" s="82" t="s">
        <v>151</v>
      </c>
      <c r="L50" s="82" t="s">
        <v>151</v>
      </c>
      <c r="M50" s="82" t="s">
        <v>152</v>
      </c>
      <c r="N50" s="81" t="s">
        <v>152</v>
      </c>
      <c r="O50" s="82" t="s">
        <v>152</v>
      </c>
      <c r="P50" s="81" t="s">
        <v>152</v>
      </c>
      <c r="Q50" s="72"/>
      <c r="R50" s="64"/>
    </row>
    <row r="51" spans="2:18" ht="34.9" x14ac:dyDescent="0.35">
      <c r="B51" s="80" t="s">
        <v>138</v>
      </c>
      <c r="C51" s="82" t="s">
        <v>153</v>
      </c>
      <c r="D51" s="82" t="s">
        <v>153</v>
      </c>
      <c r="E51" s="82" t="s">
        <v>154</v>
      </c>
      <c r="F51" s="81" t="s">
        <v>155</v>
      </c>
      <c r="G51" s="82" t="s">
        <v>155</v>
      </c>
      <c r="H51" s="82" t="s">
        <v>156</v>
      </c>
      <c r="I51" s="82" t="s">
        <v>156</v>
      </c>
      <c r="J51" s="82" t="s">
        <v>156</v>
      </c>
      <c r="K51" s="82" t="s">
        <v>156</v>
      </c>
      <c r="L51" s="82" t="s">
        <v>157</v>
      </c>
      <c r="M51" s="82" t="s">
        <v>158</v>
      </c>
      <c r="N51" s="82" t="s">
        <v>156</v>
      </c>
      <c r="O51" s="82" t="s">
        <v>159</v>
      </c>
      <c r="P51" s="82" t="s">
        <v>158</v>
      </c>
      <c r="Q51" s="72"/>
      <c r="R51" s="64"/>
    </row>
    <row r="52" spans="2:18" x14ac:dyDescent="0.35">
      <c r="B52" s="63"/>
      <c r="C52" s="72"/>
      <c r="D52" s="72"/>
      <c r="E52" s="72"/>
      <c r="F52" s="72"/>
      <c r="G52" s="72"/>
      <c r="H52" s="72"/>
      <c r="I52" s="72"/>
      <c r="J52" s="72"/>
      <c r="K52" s="72"/>
      <c r="L52" s="72"/>
      <c r="M52" s="72"/>
      <c r="N52" s="72"/>
      <c r="O52" s="72"/>
      <c r="P52" s="72"/>
      <c r="Q52" s="72"/>
      <c r="R52" s="64"/>
    </row>
    <row r="53" spans="2:18" x14ac:dyDescent="0.35">
      <c r="B53" s="63"/>
      <c r="R53" s="64"/>
    </row>
    <row r="54" spans="2:18" x14ac:dyDescent="0.35">
      <c r="B54" s="63"/>
      <c r="R54" s="64"/>
    </row>
    <row r="55" spans="2:18" x14ac:dyDescent="0.35">
      <c r="B55" s="63"/>
      <c r="R55" s="64"/>
    </row>
    <row r="56" spans="2:18" x14ac:dyDescent="0.35">
      <c r="B56" s="63"/>
      <c r="R56" s="64"/>
    </row>
    <row r="57" spans="2:18" x14ac:dyDescent="0.35">
      <c r="B57" s="63"/>
      <c r="R57" s="64"/>
    </row>
    <row r="58" spans="2:18" x14ac:dyDescent="0.35">
      <c r="B58" s="63"/>
      <c r="R58" s="64"/>
    </row>
    <row r="59" spans="2:18" x14ac:dyDescent="0.35">
      <c r="B59" s="63"/>
      <c r="R59" s="64"/>
    </row>
    <row r="60" spans="2:18" x14ac:dyDescent="0.35">
      <c r="B60" s="63"/>
      <c r="R60" s="64"/>
    </row>
    <row r="61" spans="2:18" x14ac:dyDescent="0.35">
      <c r="B61" s="63"/>
      <c r="R61" s="64"/>
    </row>
    <row r="62" spans="2:18" x14ac:dyDescent="0.35">
      <c r="B62" s="63"/>
      <c r="R62" s="64"/>
    </row>
    <row r="63" spans="2:18" x14ac:dyDescent="0.35">
      <c r="B63" s="63"/>
      <c r="R63" s="64"/>
    </row>
    <row r="64" spans="2:18" x14ac:dyDescent="0.35">
      <c r="B64" s="63"/>
      <c r="R64" s="64"/>
    </row>
    <row r="65" spans="2:18" x14ac:dyDescent="0.35">
      <c r="B65" s="63"/>
      <c r="R65" s="64"/>
    </row>
    <row r="66" spans="2:18" x14ac:dyDescent="0.35">
      <c r="B66" s="63"/>
      <c r="R66" s="64"/>
    </row>
    <row r="67" spans="2:18" x14ac:dyDescent="0.35">
      <c r="B67" s="63"/>
      <c r="R67" s="64"/>
    </row>
    <row r="68" spans="2:18" x14ac:dyDescent="0.35">
      <c r="B68" s="63"/>
      <c r="R68" s="64"/>
    </row>
    <row r="69" spans="2:18" x14ac:dyDescent="0.35">
      <c r="B69" s="63"/>
      <c r="R69" s="64"/>
    </row>
    <row r="70" spans="2:18" x14ac:dyDescent="0.35">
      <c r="B70" s="63"/>
      <c r="R70" s="64"/>
    </row>
    <row r="71" spans="2:18" x14ac:dyDescent="0.35">
      <c r="B71" s="63"/>
      <c r="R71" s="64"/>
    </row>
    <row r="72" spans="2:18" x14ac:dyDescent="0.35">
      <c r="B72" s="63"/>
      <c r="R72" s="64"/>
    </row>
    <row r="73" spans="2:18" x14ac:dyDescent="0.35">
      <c r="B73" s="63"/>
      <c r="R73" s="64"/>
    </row>
    <row r="74" spans="2:18" x14ac:dyDescent="0.35">
      <c r="B74" s="63"/>
      <c r="R74" s="64"/>
    </row>
    <row r="75" spans="2:18" x14ac:dyDescent="0.35">
      <c r="B75" s="63"/>
      <c r="R75" s="64"/>
    </row>
    <row r="76" spans="2:18" x14ac:dyDescent="0.35">
      <c r="B76" s="63"/>
      <c r="R76" s="64"/>
    </row>
    <row r="77" spans="2:18" x14ac:dyDescent="0.35">
      <c r="B77" s="63"/>
      <c r="R77" s="64"/>
    </row>
    <row r="78" spans="2:18" x14ac:dyDescent="0.35">
      <c r="B78" s="63"/>
      <c r="R78" s="64"/>
    </row>
    <row r="79" spans="2:18" x14ac:dyDescent="0.35">
      <c r="B79" s="63"/>
      <c r="R79" s="64"/>
    </row>
    <row r="80" spans="2:18" x14ac:dyDescent="0.35">
      <c r="B80" s="63"/>
      <c r="R80" s="64"/>
    </row>
    <row r="81" spans="2:18" x14ac:dyDescent="0.35">
      <c r="B81" s="63"/>
      <c r="R81" s="64"/>
    </row>
    <row r="82" spans="2:18" x14ac:dyDescent="0.35">
      <c r="B82" s="63"/>
      <c r="R82" s="64"/>
    </row>
    <row r="83" spans="2:18" x14ac:dyDescent="0.35">
      <c r="B83" s="68"/>
      <c r="C83" s="69"/>
      <c r="D83" s="69"/>
      <c r="E83" s="69"/>
      <c r="F83" s="69"/>
      <c r="G83" s="69"/>
      <c r="H83" s="69"/>
      <c r="I83" s="69"/>
      <c r="J83" s="69"/>
      <c r="K83" s="69"/>
      <c r="L83" s="69"/>
      <c r="M83" s="69"/>
      <c r="N83" s="69"/>
      <c r="O83" s="69"/>
      <c r="P83" s="69"/>
      <c r="Q83" s="69"/>
      <c r="R83" s="70"/>
    </row>
  </sheetData>
  <autoFilter ref="U3:AJ3" xr:uid="{8B4A6ED0-1BD2-4215-BAD2-F60D8F4E7792}">
    <sortState xmlns:xlrd2="http://schemas.microsoft.com/office/spreadsheetml/2017/richdata2" ref="U4:AJ12">
      <sortCondition ref="V3"/>
    </sortState>
  </autoFilter>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
  <sheetViews>
    <sheetView topLeftCell="A4" zoomScale="80" zoomScaleNormal="80" workbookViewId="0">
      <selection activeCell="F10" sqref="F10"/>
    </sheetView>
  </sheetViews>
  <sheetFormatPr defaultRowHeight="15.4" x14ac:dyDescent="0.45"/>
  <cols>
    <col min="1" max="2" width="9.19921875" style="16"/>
  </cols>
  <sheetData>
    <row r="1" spans="1:1" x14ac:dyDescent="0.45">
      <c r="A1" s="17" t="s">
        <v>12</v>
      </c>
    </row>
    <row r="2" spans="1:1" x14ac:dyDescent="0.45">
      <c r="A2" s="18" t="s">
        <v>13</v>
      </c>
    </row>
    <row r="3" spans="1:1" x14ac:dyDescent="0.45">
      <c r="A3" s="18" t="s">
        <v>14</v>
      </c>
    </row>
    <row r="4" spans="1:1" x14ac:dyDescent="0.45">
      <c r="A4" s="18"/>
    </row>
    <row r="5" spans="1:1" x14ac:dyDescent="0.45">
      <c r="A5" s="15"/>
    </row>
  </sheetData>
  <pageMargins left="0.7" right="0.7" top="0.75" bottom="0.75" header="0.3" footer="0.3"/>
  <pageSetup paperSize="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5"/>
  <sheetViews>
    <sheetView topLeftCell="A15" workbookViewId="0">
      <selection activeCell="B15" sqref="B15:C16"/>
    </sheetView>
  </sheetViews>
  <sheetFormatPr defaultRowHeight="14.25" x14ac:dyDescent="0.45"/>
  <cols>
    <col min="1" max="1" width="37.6640625" customWidth="1"/>
    <col min="2" max="2" width="9.53125" customWidth="1"/>
    <col min="3" max="3" width="9.53125" style="25" customWidth="1"/>
    <col min="4" max="4" width="65.19921875" style="25" customWidth="1"/>
    <col min="5" max="6" width="9.53125" customWidth="1"/>
    <col min="7" max="7" width="34" style="23" customWidth="1"/>
    <col min="8" max="11" width="9.19921875" style="23"/>
  </cols>
  <sheetData>
    <row r="1" spans="1:15" ht="18" x14ac:dyDescent="0.55000000000000004">
      <c r="A1" s="6" t="s">
        <v>15</v>
      </c>
      <c r="B1" s="29"/>
      <c r="C1" s="30"/>
      <c r="E1" s="29"/>
      <c r="F1" s="29"/>
      <c r="G1" s="29"/>
      <c r="H1" s="29"/>
      <c r="I1" s="29"/>
      <c r="J1" s="29"/>
      <c r="K1" s="29"/>
    </row>
    <row r="2" spans="1:15" ht="18" x14ac:dyDescent="0.55000000000000004">
      <c r="A2" s="30"/>
      <c r="G2"/>
      <c r="H2"/>
      <c r="I2"/>
      <c r="J2"/>
      <c r="K2"/>
    </row>
    <row r="3" spans="1:15" ht="15.4" x14ac:dyDescent="0.45">
      <c r="A3" s="31" t="s">
        <v>16</v>
      </c>
      <c r="B3" s="31"/>
      <c r="C3" s="31"/>
      <c r="D3" s="16"/>
      <c r="G3"/>
      <c r="H3"/>
      <c r="I3"/>
      <c r="J3"/>
      <c r="K3"/>
    </row>
    <row r="4" spans="1:15" ht="15.4" x14ac:dyDescent="0.45">
      <c r="A4" s="31" t="s">
        <v>17</v>
      </c>
      <c r="B4" s="31"/>
      <c r="C4" s="31"/>
      <c r="D4" s="16"/>
      <c r="G4"/>
      <c r="H4"/>
      <c r="I4"/>
      <c r="J4"/>
      <c r="K4"/>
      <c r="L4" s="10"/>
      <c r="M4" s="10"/>
      <c r="N4" s="10"/>
      <c r="O4" s="10"/>
    </row>
    <row r="5" spans="1:15" ht="15.4" x14ac:dyDescent="0.45">
      <c r="A5" s="31" t="s">
        <v>18</v>
      </c>
      <c r="B5" s="31"/>
      <c r="C5" s="31"/>
      <c r="D5" s="16"/>
      <c r="G5"/>
      <c r="H5"/>
      <c r="I5"/>
      <c r="J5"/>
      <c r="K5"/>
      <c r="L5" s="10"/>
      <c r="M5" s="10"/>
      <c r="N5" s="10"/>
      <c r="O5" s="10"/>
    </row>
    <row r="6" spans="1:15" ht="15.4" x14ac:dyDescent="0.45">
      <c r="A6" s="47"/>
      <c r="B6" s="31"/>
      <c r="C6" s="31"/>
      <c r="D6" s="16"/>
      <c r="G6"/>
      <c r="H6"/>
      <c r="I6"/>
      <c r="J6"/>
      <c r="K6"/>
      <c r="L6" s="10"/>
      <c r="M6" s="10"/>
      <c r="N6" s="10"/>
      <c r="O6" s="10"/>
    </row>
    <row r="7" spans="1:15" ht="15.4" x14ac:dyDescent="0.45">
      <c r="A7" s="32" t="s">
        <v>19</v>
      </c>
      <c r="B7" s="31"/>
      <c r="C7" s="31"/>
      <c r="D7" s="16"/>
      <c r="G7"/>
      <c r="H7"/>
      <c r="I7"/>
      <c r="J7"/>
      <c r="K7"/>
      <c r="L7" s="10"/>
      <c r="M7" s="10"/>
      <c r="N7" s="10"/>
      <c r="O7" s="10"/>
    </row>
    <row r="8" spans="1:15" ht="15.4" x14ac:dyDescent="0.45">
      <c r="A8" s="31" t="s">
        <v>20</v>
      </c>
      <c r="B8" s="31"/>
      <c r="C8" s="31"/>
      <c r="D8" s="16"/>
      <c r="G8"/>
      <c r="H8"/>
      <c r="I8"/>
      <c r="J8"/>
      <c r="K8"/>
      <c r="L8" s="10"/>
      <c r="M8" s="10"/>
      <c r="N8" s="10"/>
      <c r="O8" s="10"/>
    </row>
    <row r="9" spans="1:15" ht="15.4" x14ac:dyDescent="0.45">
      <c r="A9" s="31" t="s">
        <v>21</v>
      </c>
      <c r="B9" s="31"/>
      <c r="C9" s="31"/>
      <c r="D9" s="16"/>
      <c r="G9"/>
      <c r="H9"/>
      <c r="I9"/>
      <c r="J9"/>
      <c r="K9"/>
      <c r="L9" s="10"/>
      <c r="M9" s="10"/>
      <c r="N9" s="10"/>
      <c r="O9" s="10"/>
    </row>
    <row r="10" spans="1:15" ht="15.4" x14ac:dyDescent="0.45">
      <c r="A10" s="31"/>
      <c r="B10" s="31"/>
      <c r="C10" s="31"/>
      <c r="D10" s="16"/>
      <c r="G10"/>
      <c r="H10"/>
      <c r="I10"/>
      <c r="J10"/>
      <c r="K10"/>
      <c r="L10" s="10"/>
      <c r="M10" s="10"/>
      <c r="N10" s="10"/>
      <c r="O10" s="10"/>
    </row>
    <row r="11" spans="1:15" ht="15.4" x14ac:dyDescent="0.45">
      <c r="A11" s="32" t="s">
        <v>22</v>
      </c>
      <c r="B11" s="31"/>
      <c r="C11" s="31"/>
      <c r="D11" s="16"/>
      <c r="E11" t="s">
        <v>23</v>
      </c>
      <c r="G11"/>
      <c r="H11"/>
      <c r="I11"/>
      <c r="J11"/>
      <c r="K11"/>
      <c r="L11" s="10"/>
      <c r="M11" s="10"/>
      <c r="N11" s="10"/>
      <c r="O11" s="10"/>
    </row>
    <row r="12" spans="1:15" ht="15.4" x14ac:dyDescent="0.45">
      <c r="A12" s="31" t="s">
        <v>24</v>
      </c>
      <c r="B12" s="31"/>
      <c r="C12" s="31"/>
      <c r="D12" s="16"/>
      <c r="G12"/>
      <c r="H12"/>
      <c r="I12"/>
      <c r="J12"/>
      <c r="K12"/>
      <c r="L12" s="10"/>
      <c r="M12" s="10"/>
      <c r="N12" s="10"/>
      <c r="O12" s="10"/>
    </row>
    <row r="13" spans="1:15" ht="15.75" thickBot="1" x14ac:dyDescent="0.5">
      <c r="A13" s="16"/>
      <c r="B13" s="31"/>
      <c r="C13" s="31"/>
      <c r="D13" s="16"/>
      <c r="G13"/>
      <c r="H13"/>
      <c r="I13"/>
      <c r="J13"/>
      <c r="K13"/>
      <c r="L13" s="10"/>
      <c r="M13" s="10"/>
      <c r="N13" s="10"/>
      <c r="O13" s="10"/>
    </row>
    <row r="14" spans="1:15" ht="30" customHeight="1" thickBot="1" x14ac:dyDescent="0.5">
      <c r="A14" s="16"/>
      <c r="B14" s="142" t="s">
        <v>25</v>
      </c>
      <c r="C14" s="143"/>
      <c r="D14" s="33" t="s">
        <v>26</v>
      </c>
      <c r="G14"/>
      <c r="H14"/>
      <c r="I14"/>
      <c r="J14"/>
      <c r="K14"/>
      <c r="L14" s="10"/>
      <c r="M14" s="10"/>
      <c r="N14" s="10"/>
      <c r="O14" s="10"/>
    </row>
    <row r="15" spans="1:15" ht="30" customHeight="1" x14ac:dyDescent="0.45">
      <c r="A15" s="16"/>
      <c r="B15" s="138" t="s">
        <v>27</v>
      </c>
      <c r="C15" s="139"/>
      <c r="D15" s="34" t="s">
        <v>28</v>
      </c>
      <c r="G15"/>
      <c r="H15"/>
      <c r="I15"/>
      <c r="J15"/>
      <c r="K15"/>
      <c r="L15" s="10"/>
      <c r="M15" s="10"/>
      <c r="N15" s="10"/>
      <c r="O15" s="10"/>
    </row>
    <row r="16" spans="1:15" ht="30" customHeight="1" thickBot="1" x14ac:dyDescent="0.5">
      <c r="A16" s="16"/>
      <c r="B16" s="140"/>
      <c r="C16" s="141"/>
      <c r="D16" s="35" t="s">
        <v>29</v>
      </c>
      <c r="G16"/>
      <c r="H16"/>
      <c r="I16"/>
      <c r="J16"/>
      <c r="K16"/>
      <c r="L16" s="10"/>
      <c r="M16" s="10"/>
      <c r="N16" s="10"/>
      <c r="O16" s="10"/>
    </row>
    <row r="17" spans="1:15" ht="30" customHeight="1" x14ac:dyDescent="0.45">
      <c r="A17" s="16"/>
      <c r="B17" s="138" t="s">
        <v>30</v>
      </c>
      <c r="C17" s="139"/>
      <c r="D17" s="34" t="s">
        <v>28</v>
      </c>
      <c r="G17"/>
      <c r="H17"/>
      <c r="I17"/>
      <c r="J17"/>
      <c r="K17"/>
      <c r="L17" s="10"/>
      <c r="M17" s="10"/>
      <c r="N17" s="10"/>
      <c r="O17" s="10"/>
    </row>
    <row r="18" spans="1:15" ht="30" customHeight="1" thickBot="1" x14ac:dyDescent="0.5">
      <c r="A18" s="16"/>
      <c r="B18" s="140"/>
      <c r="C18" s="141"/>
      <c r="D18" s="35" t="s">
        <v>31</v>
      </c>
      <c r="G18"/>
      <c r="H18"/>
      <c r="I18"/>
      <c r="J18"/>
      <c r="K18"/>
      <c r="L18" s="10"/>
      <c r="M18" s="10"/>
      <c r="N18" s="10"/>
      <c r="O18" s="10"/>
    </row>
    <row r="19" spans="1:15" ht="30" customHeight="1" x14ac:dyDescent="0.45">
      <c r="A19" s="16"/>
      <c r="B19" s="138" t="s">
        <v>32</v>
      </c>
      <c r="C19" s="139"/>
      <c r="D19" s="34" t="s">
        <v>33</v>
      </c>
      <c r="G19"/>
      <c r="H19"/>
      <c r="I19"/>
      <c r="J19"/>
      <c r="K19"/>
      <c r="L19" s="10"/>
      <c r="M19" s="10"/>
      <c r="N19" s="10"/>
      <c r="O19" s="10"/>
    </row>
    <row r="20" spans="1:15" ht="30" customHeight="1" thickBot="1" x14ac:dyDescent="0.5">
      <c r="A20" s="16"/>
      <c r="B20" s="140"/>
      <c r="C20" s="141"/>
      <c r="D20" s="35" t="s">
        <v>34</v>
      </c>
      <c r="G20"/>
      <c r="H20"/>
      <c r="I20"/>
      <c r="J20"/>
      <c r="K20"/>
      <c r="L20" s="10"/>
      <c r="M20" s="10"/>
      <c r="N20" s="10"/>
      <c r="O20" s="10"/>
    </row>
    <row r="21" spans="1:15" ht="30" customHeight="1" x14ac:dyDescent="0.45">
      <c r="A21" s="16"/>
      <c r="B21" s="138" t="s">
        <v>35</v>
      </c>
      <c r="C21" s="139"/>
      <c r="D21" s="34" t="s">
        <v>36</v>
      </c>
      <c r="G21"/>
      <c r="H21"/>
      <c r="I21"/>
      <c r="J21"/>
      <c r="K21"/>
      <c r="L21" s="10"/>
      <c r="M21" s="10"/>
      <c r="N21" s="10"/>
      <c r="O21" s="10"/>
    </row>
    <row r="22" spans="1:15" ht="30" customHeight="1" thickBot="1" x14ac:dyDescent="0.5">
      <c r="A22" s="16"/>
      <c r="B22" s="140"/>
      <c r="C22" s="141"/>
      <c r="D22" s="35" t="s">
        <v>37</v>
      </c>
      <c r="G22"/>
      <c r="H22"/>
      <c r="I22"/>
      <c r="J22"/>
      <c r="K22"/>
      <c r="L22" s="10"/>
      <c r="M22" s="10"/>
      <c r="N22" s="10"/>
      <c r="O22" s="10"/>
    </row>
    <row r="23" spans="1:15" x14ac:dyDescent="0.45">
      <c r="B23" s="26"/>
      <c r="D23"/>
      <c r="G23"/>
      <c r="H23"/>
      <c r="I23"/>
      <c r="J23"/>
      <c r="K23"/>
      <c r="L23" s="10"/>
      <c r="M23" s="10"/>
      <c r="N23" s="10"/>
      <c r="O23" s="10"/>
    </row>
    <row r="24" spans="1:15" x14ac:dyDescent="0.45">
      <c r="B24" s="25"/>
      <c r="D24"/>
      <c r="G24"/>
      <c r="H24"/>
      <c r="I24"/>
      <c r="J24"/>
      <c r="K24"/>
      <c r="L24" s="10"/>
      <c r="M24" s="10"/>
      <c r="N24" s="10"/>
      <c r="O24" s="10"/>
    </row>
    <row r="25" spans="1:15" x14ac:dyDescent="0.45">
      <c r="B25" s="25"/>
      <c r="D25"/>
      <c r="G25"/>
      <c r="H25"/>
      <c r="I25"/>
      <c r="J25"/>
      <c r="K25"/>
      <c r="L25" s="10"/>
      <c r="M25" s="10"/>
      <c r="N25" s="10"/>
      <c r="O25" s="10"/>
    </row>
    <row r="26" spans="1:15" x14ac:dyDescent="0.45">
      <c r="B26" s="25"/>
      <c r="D26"/>
      <c r="G26"/>
      <c r="H26"/>
      <c r="I26"/>
      <c r="J26"/>
      <c r="K26"/>
      <c r="L26" s="10"/>
      <c r="M26" s="10"/>
      <c r="N26" s="10"/>
      <c r="O26" s="10"/>
    </row>
    <row r="27" spans="1:15" x14ac:dyDescent="0.45">
      <c r="B27" s="27"/>
      <c r="D27"/>
      <c r="G27"/>
      <c r="H27"/>
      <c r="I27"/>
      <c r="J27"/>
      <c r="K27"/>
      <c r="L27" s="10"/>
      <c r="M27" s="10"/>
      <c r="N27" s="10"/>
      <c r="O27" s="10"/>
    </row>
    <row r="28" spans="1:15" x14ac:dyDescent="0.45">
      <c r="A28" s="10"/>
      <c r="G28"/>
      <c r="H28"/>
      <c r="I28"/>
      <c r="J28"/>
      <c r="K28"/>
      <c r="L28" s="10"/>
      <c r="M28" s="10"/>
      <c r="N28" s="10"/>
      <c r="O28" s="10"/>
    </row>
    <row r="29" spans="1:15" x14ac:dyDescent="0.45">
      <c r="A29" s="10"/>
      <c r="G29"/>
      <c r="H29"/>
      <c r="I29"/>
      <c r="J29"/>
      <c r="K29"/>
      <c r="L29" s="10"/>
      <c r="M29" s="10"/>
      <c r="N29" s="10"/>
      <c r="O29" s="10"/>
    </row>
    <row r="30" spans="1:15" x14ac:dyDescent="0.45">
      <c r="A30" s="10"/>
      <c r="C30" s="28"/>
      <c r="G30"/>
      <c r="H30"/>
      <c r="I30"/>
      <c r="J30"/>
      <c r="K30"/>
      <c r="L30" s="10"/>
      <c r="M30" s="10"/>
      <c r="N30" s="10"/>
      <c r="O30" s="10"/>
    </row>
    <row r="31" spans="1:15" x14ac:dyDescent="0.45">
      <c r="A31" s="10"/>
      <c r="C31" s="26"/>
      <c r="G31"/>
      <c r="H31"/>
      <c r="I31"/>
      <c r="J31"/>
      <c r="K31"/>
      <c r="L31" s="10"/>
      <c r="M31" s="10"/>
      <c r="N31" s="10"/>
      <c r="O31" s="10"/>
    </row>
    <row r="32" spans="1:15" x14ac:dyDescent="0.45">
      <c r="A32" s="10"/>
      <c r="G32"/>
      <c r="H32"/>
      <c r="I32"/>
      <c r="J32"/>
      <c r="K32"/>
      <c r="L32" s="10"/>
      <c r="M32" s="10"/>
      <c r="N32" s="10"/>
      <c r="O32" s="10"/>
    </row>
    <row r="33" spans="1:15" x14ac:dyDescent="0.45">
      <c r="A33" s="10"/>
      <c r="G33"/>
      <c r="H33"/>
      <c r="I33"/>
      <c r="J33"/>
      <c r="K33"/>
      <c r="L33" s="10"/>
      <c r="M33" s="10"/>
      <c r="N33" s="10"/>
      <c r="O33" s="10"/>
    </row>
    <row r="34" spans="1:15" x14ac:dyDescent="0.45">
      <c r="A34" s="10"/>
      <c r="G34"/>
      <c r="H34"/>
      <c r="I34"/>
      <c r="J34"/>
      <c r="K34"/>
      <c r="L34" s="10"/>
      <c r="M34" s="10"/>
      <c r="N34" s="10"/>
      <c r="O34" s="10"/>
    </row>
    <row r="35" spans="1:15" x14ac:dyDescent="0.45">
      <c r="A35" s="10"/>
      <c r="B35" s="28"/>
      <c r="G35"/>
      <c r="H35"/>
      <c r="I35"/>
      <c r="J35"/>
      <c r="K35"/>
      <c r="L35" s="10"/>
      <c r="M35" s="10"/>
      <c r="N35" s="10"/>
      <c r="O35" s="10"/>
    </row>
    <row r="36" spans="1:15" x14ac:dyDescent="0.45">
      <c r="A36" s="10"/>
      <c r="B36" s="28"/>
      <c r="E36" s="28"/>
      <c r="F36" s="28"/>
      <c r="G36" s="24"/>
      <c r="H36" s="24"/>
      <c r="I36" s="24"/>
      <c r="J36" s="24"/>
      <c r="K36" s="24"/>
      <c r="L36" s="10"/>
      <c r="M36" s="10"/>
      <c r="N36" s="10"/>
      <c r="O36" s="10"/>
    </row>
    <row r="37" spans="1:15" x14ac:dyDescent="0.45">
      <c r="A37" s="10"/>
      <c r="B37" s="28"/>
      <c r="C37" s="26"/>
      <c r="E37" s="28"/>
      <c r="F37" s="28"/>
      <c r="G37" s="24"/>
      <c r="H37" s="24"/>
      <c r="I37" s="24"/>
      <c r="J37" s="24"/>
      <c r="K37" s="24"/>
      <c r="L37" s="10"/>
      <c r="M37" s="10"/>
      <c r="N37" s="10"/>
      <c r="O37" s="10"/>
    </row>
    <row r="38" spans="1:15" x14ac:dyDescent="0.45">
      <c r="A38" s="12"/>
      <c r="B38" s="28"/>
      <c r="C38" s="26"/>
      <c r="E38" s="28"/>
      <c r="F38" s="28"/>
      <c r="G38" s="24"/>
      <c r="H38" s="24"/>
      <c r="I38" s="24"/>
      <c r="J38" s="24"/>
      <c r="K38" s="24"/>
      <c r="L38" s="10"/>
      <c r="M38" s="10"/>
      <c r="N38" s="10"/>
      <c r="O38" s="10"/>
    </row>
    <row r="39" spans="1:15" x14ac:dyDescent="0.45">
      <c r="A39" s="10"/>
      <c r="C39" s="28"/>
      <c r="D39"/>
      <c r="L39" s="10"/>
      <c r="M39" s="10"/>
      <c r="N39" s="10"/>
      <c r="O39" s="10"/>
    </row>
    <row r="40" spans="1:15" x14ac:dyDescent="0.45">
      <c r="A40" s="10"/>
      <c r="C40"/>
      <c r="D40"/>
      <c r="L40" s="10"/>
      <c r="M40" s="10"/>
      <c r="N40" s="10"/>
      <c r="O40" s="10"/>
    </row>
    <row r="41" spans="1:15" x14ac:dyDescent="0.45">
      <c r="A41" s="10"/>
      <c r="L41" s="10"/>
      <c r="M41" s="10"/>
      <c r="N41" s="10"/>
      <c r="O41" s="10"/>
    </row>
    <row r="42" spans="1:15" x14ac:dyDescent="0.45">
      <c r="A42" s="10"/>
      <c r="L42" s="10"/>
      <c r="M42" s="10"/>
      <c r="N42" s="10"/>
      <c r="O42" s="10"/>
    </row>
    <row r="43" spans="1:15" x14ac:dyDescent="0.45">
      <c r="A43" s="10"/>
      <c r="C43" s="26"/>
      <c r="L43" s="10"/>
      <c r="M43" s="10"/>
      <c r="N43" s="10"/>
      <c r="O43" s="10"/>
    </row>
    <row r="44" spans="1:15" x14ac:dyDescent="0.45">
      <c r="A44" s="10"/>
      <c r="L44" s="10"/>
      <c r="M44" s="10"/>
      <c r="N44" s="10"/>
      <c r="O44" s="10"/>
    </row>
    <row r="45" spans="1:15" x14ac:dyDescent="0.45">
      <c r="A45" s="10"/>
      <c r="L45" s="10"/>
      <c r="M45" s="10"/>
      <c r="N45" s="10"/>
      <c r="O45" s="10"/>
    </row>
    <row r="46" spans="1:15" x14ac:dyDescent="0.45">
      <c r="A46" s="10"/>
      <c r="L46" s="10"/>
      <c r="M46" s="10"/>
      <c r="N46" s="10"/>
      <c r="O46" s="10"/>
    </row>
    <row r="47" spans="1:15" x14ac:dyDescent="0.45">
      <c r="A47" s="10"/>
      <c r="L47" s="10"/>
      <c r="M47" s="10"/>
      <c r="N47" s="10"/>
      <c r="O47" s="10"/>
    </row>
    <row r="48" spans="1:15" x14ac:dyDescent="0.45">
      <c r="A48" s="10"/>
      <c r="L48" s="10"/>
      <c r="M48" s="10"/>
      <c r="N48" s="10"/>
      <c r="O48" s="10"/>
    </row>
    <row r="49" spans="1:15" x14ac:dyDescent="0.45">
      <c r="A49" s="10"/>
      <c r="L49" s="10"/>
      <c r="M49" s="10"/>
      <c r="N49" s="10"/>
      <c r="O49" s="10"/>
    </row>
    <row r="50" spans="1:15" x14ac:dyDescent="0.45">
      <c r="A50" s="13"/>
      <c r="L50" s="10"/>
      <c r="M50" s="10"/>
      <c r="N50" s="10"/>
      <c r="O50" s="10"/>
    </row>
    <row r="51" spans="1:15" ht="18.75" customHeight="1" x14ac:dyDescent="0.45"/>
    <row r="52" spans="1:15" x14ac:dyDescent="0.45">
      <c r="A52" s="9"/>
      <c r="L52" s="10"/>
      <c r="M52" s="10"/>
      <c r="N52" s="10"/>
      <c r="O52" s="10"/>
    </row>
    <row r="53" spans="1:15" x14ac:dyDescent="0.45">
      <c r="A53" s="11"/>
      <c r="L53" s="10"/>
      <c r="M53" s="10"/>
      <c r="N53" s="10"/>
      <c r="O53" s="10"/>
    </row>
    <row r="54" spans="1:15" x14ac:dyDescent="0.45">
      <c r="A54" s="12"/>
      <c r="L54" s="10"/>
      <c r="M54" s="10"/>
      <c r="N54" s="10"/>
      <c r="O54" s="10"/>
    </row>
    <row r="55" spans="1:15" x14ac:dyDescent="0.45">
      <c r="A55" s="10"/>
      <c r="L55" s="10"/>
      <c r="M55" s="10"/>
      <c r="N55" s="10"/>
      <c r="O55" s="10"/>
    </row>
  </sheetData>
  <mergeCells count="5">
    <mergeCell ref="B15:C16"/>
    <mergeCell ref="B17:C18"/>
    <mergeCell ref="B19:C20"/>
    <mergeCell ref="B21:C22"/>
    <mergeCell ref="B14:C14"/>
  </mergeCells>
  <hyperlinks>
    <hyperlink ref="C53" r:id="rId1" display="KATE.PERRY1@DWP.GSI.GOV.UK" xr:uid="{00000000-0004-0000-0100-000000000000}"/>
  </hyperlinks>
  <pageMargins left="0.7" right="0.7" top="0.75" bottom="0.75" header="0.3" footer="0.3"/>
  <pageSetup paperSize="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election activeCell="B4" sqref="A4:B9"/>
    </sheetView>
  </sheetViews>
  <sheetFormatPr defaultRowHeight="14.25" x14ac:dyDescent="0.45"/>
  <cols>
    <col min="1" max="1" width="10.46484375" bestFit="1" customWidth="1"/>
  </cols>
  <sheetData>
    <row r="1" spans="1:2" ht="18" x14ac:dyDescent="0.55000000000000004">
      <c r="A1" s="6" t="s">
        <v>38</v>
      </c>
    </row>
    <row r="2" spans="1:2" ht="15" x14ac:dyDescent="0.45">
      <c r="A2" s="14" t="s">
        <v>39</v>
      </c>
    </row>
    <row r="3" spans="1:2" ht="15" x14ac:dyDescent="0.45">
      <c r="A3" s="8"/>
    </row>
    <row r="4" spans="1:2" ht="15" x14ac:dyDescent="0.45">
      <c r="A4" s="19" t="s">
        <v>40</v>
      </c>
    </row>
    <row r="5" spans="1:2" ht="15" x14ac:dyDescent="0.45">
      <c r="A5" s="20" t="s">
        <v>41</v>
      </c>
    </row>
    <row r="6" spans="1:2" ht="15" x14ac:dyDescent="0.45">
      <c r="A6" s="20" t="s">
        <v>42</v>
      </c>
    </row>
    <row r="7" spans="1:2" ht="15" x14ac:dyDescent="0.45">
      <c r="A7" s="20" t="s">
        <v>43</v>
      </c>
    </row>
    <row r="8" spans="1:2" ht="15" x14ac:dyDescent="0.45">
      <c r="A8" s="20" t="s">
        <v>44</v>
      </c>
    </row>
    <row r="9" spans="1:2" ht="15" x14ac:dyDescent="0.45">
      <c r="A9" s="20" t="s">
        <v>45</v>
      </c>
    </row>
    <row r="10" spans="1:2" ht="15" x14ac:dyDescent="0.45">
      <c r="A10" s="18" t="s">
        <v>46</v>
      </c>
      <c r="B10" s="8"/>
    </row>
    <row r="13" spans="1:2" ht="15" x14ac:dyDescent="0.45">
      <c r="A13" s="18" t="s">
        <v>47</v>
      </c>
    </row>
  </sheetData>
  <pageMargins left="0.7" right="0.7" top="0.75" bottom="0.75" header="0.3" footer="0.3"/>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19" workbookViewId="0">
      <selection activeCell="I25" sqref="I25"/>
    </sheetView>
  </sheetViews>
  <sheetFormatPr defaultRowHeight="14.25" x14ac:dyDescent="0.45"/>
  <sheetData/>
  <pageMargins left="0.7" right="0.7" top="0.75" bottom="0.75" header="0.3" footer="0.3"/>
  <pageSetup paperSize="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31"/>
  <sheetViews>
    <sheetView workbookViewId="0">
      <selection activeCell="G24" sqref="G24"/>
    </sheetView>
  </sheetViews>
  <sheetFormatPr defaultRowHeight="14.25" x14ac:dyDescent="0.45"/>
  <cols>
    <col min="1" max="1" width="45.73046875" style="3" bestFit="1" customWidth="1"/>
    <col min="2" max="2" width="23.53125" style="3" bestFit="1" customWidth="1"/>
    <col min="3" max="16" width="10.19921875" style="3" bestFit="1" customWidth="1"/>
  </cols>
  <sheetData>
    <row r="1" spans="1:17" x14ac:dyDescent="0.45">
      <c r="A1" s="1" t="s">
        <v>48</v>
      </c>
      <c r="B1" s="1"/>
      <c r="C1" s="4"/>
      <c r="D1" s="4"/>
      <c r="E1" s="4"/>
      <c r="F1" s="4"/>
      <c r="G1" s="4"/>
      <c r="H1" s="4"/>
      <c r="I1" s="4"/>
      <c r="J1" s="4"/>
      <c r="K1" s="4"/>
      <c r="L1" s="4"/>
      <c r="M1" s="4"/>
      <c r="N1" s="4"/>
      <c r="O1" s="4"/>
      <c r="P1" s="4"/>
      <c r="Q1" s="4"/>
    </row>
    <row r="2" spans="1:17" x14ac:dyDescent="0.45">
      <c r="C2" s="5"/>
      <c r="D2" s="5"/>
      <c r="E2" s="5"/>
      <c r="F2" s="5"/>
      <c r="G2" s="5"/>
      <c r="H2" s="5"/>
      <c r="I2" s="5"/>
      <c r="J2" s="5"/>
      <c r="K2" s="5"/>
      <c r="L2" s="5"/>
      <c r="M2" s="5"/>
      <c r="N2" s="5"/>
      <c r="O2" s="5"/>
      <c r="P2" s="5"/>
      <c r="Q2" s="5"/>
    </row>
    <row r="3" spans="1:17" x14ac:dyDescent="0.45">
      <c r="A3" s="21" t="s">
        <v>49</v>
      </c>
      <c r="B3" s="21" t="s">
        <v>50</v>
      </c>
      <c r="C3" s="22">
        <v>43831</v>
      </c>
      <c r="D3" s="22">
        <v>43862</v>
      </c>
      <c r="E3" s="22">
        <v>43891</v>
      </c>
      <c r="F3" s="22">
        <v>43922</v>
      </c>
      <c r="G3" s="22">
        <v>43952</v>
      </c>
      <c r="H3" s="22">
        <v>43983</v>
      </c>
      <c r="I3" s="22">
        <v>44013</v>
      </c>
      <c r="J3" s="22">
        <v>44044</v>
      </c>
      <c r="K3" s="22">
        <v>44075</v>
      </c>
      <c r="L3" s="22">
        <v>44105</v>
      </c>
      <c r="M3" s="22">
        <v>44136</v>
      </c>
      <c r="N3" s="22">
        <v>44166</v>
      </c>
      <c r="O3" s="22">
        <v>44197</v>
      </c>
      <c r="P3" s="22">
        <v>44228</v>
      </c>
      <c r="Q3" s="22">
        <v>44256</v>
      </c>
    </row>
    <row r="4" spans="1:17" x14ac:dyDescent="0.45">
      <c r="A4" s="3" t="s">
        <v>51</v>
      </c>
      <c r="B4" s="3" t="s">
        <v>52</v>
      </c>
      <c r="C4" s="5">
        <v>44444</v>
      </c>
      <c r="D4" s="5">
        <v>45193</v>
      </c>
      <c r="E4" s="5">
        <v>46170</v>
      </c>
      <c r="F4" s="5">
        <v>63279</v>
      </c>
      <c r="G4" s="5">
        <v>75612</v>
      </c>
      <c r="H4" s="5">
        <v>75573</v>
      </c>
      <c r="I4" s="5">
        <v>76944</v>
      </c>
      <c r="J4" s="5">
        <v>78063</v>
      </c>
      <c r="K4" s="5">
        <v>78080</v>
      </c>
      <c r="L4" s="5">
        <v>78505</v>
      </c>
      <c r="M4" s="5">
        <v>79372</v>
      </c>
      <c r="N4" s="5">
        <v>79501</v>
      </c>
      <c r="O4" s="5">
        <v>78681</v>
      </c>
      <c r="P4" s="5">
        <v>81953</v>
      </c>
      <c r="Q4" s="5">
        <v>83078</v>
      </c>
    </row>
    <row r="5" spans="1:17" x14ac:dyDescent="0.45">
      <c r="A5" s="3" t="s">
        <v>53</v>
      </c>
      <c r="B5" s="3" t="s">
        <v>52</v>
      </c>
      <c r="C5" s="5">
        <v>30534</v>
      </c>
      <c r="D5" s="5">
        <v>31894</v>
      </c>
      <c r="E5" s="5">
        <v>33226</v>
      </c>
      <c r="F5" s="5">
        <v>49023</v>
      </c>
      <c r="G5" s="5">
        <v>59147</v>
      </c>
      <c r="H5" s="5">
        <v>57935</v>
      </c>
      <c r="I5" s="5">
        <v>58754</v>
      </c>
      <c r="J5" s="5">
        <v>59712</v>
      </c>
      <c r="K5" s="5">
        <v>59301</v>
      </c>
      <c r="L5" s="5">
        <v>58255</v>
      </c>
      <c r="M5" s="5">
        <v>59201</v>
      </c>
      <c r="N5" s="5">
        <v>59011</v>
      </c>
      <c r="O5" s="5">
        <v>58488</v>
      </c>
      <c r="P5" s="5">
        <v>61054</v>
      </c>
      <c r="Q5" s="5">
        <v>61857</v>
      </c>
    </row>
    <row r="6" spans="1:17" x14ac:dyDescent="0.45">
      <c r="A6" s="3" t="s">
        <v>54</v>
      </c>
      <c r="B6" s="3" t="s">
        <v>52</v>
      </c>
      <c r="C6" s="5">
        <v>30700</v>
      </c>
      <c r="D6" s="5">
        <v>31876</v>
      </c>
      <c r="E6" s="5">
        <v>31781</v>
      </c>
      <c r="F6" s="5">
        <v>52588</v>
      </c>
      <c r="G6" s="5">
        <v>70249</v>
      </c>
      <c r="H6" s="5">
        <v>66128</v>
      </c>
      <c r="I6" s="5">
        <v>67593</v>
      </c>
      <c r="J6" s="5">
        <v>68284</v>
      </c>
      <c r="K6" s="5">
        <v>66708</v>
      </c>
      <c r="L6" s="5">
        <v>63787</v>
      </c>
      <c r="M6" s="5">
        <v>65390</v>
      </c>
      <c r="N6" s="5">
        <v>65685</v>
      </c>
      <c r="O6" s="5">
        <v>64297</v>
      </c>
      <c r="P6" s="5">
        <v>68518</v>
      </c>
      <c r="Q6" s="5">
        <v>69549</v>
      </c>
    </row>
    <row r="7" spans="1:17" x14ac:dyDescent="0.45">
      <c r="A7" s="3" t="s">
        <v>55</v>
      </c>
      <c r="B7" s="3" t="s">
        <v>52</v>
      </c>
      <c r="C7" s="5">
        <v>22290</v>
      </c>
      <c r="D7" s="5">
        <v>23415</v>
      </c>
      <c r="E7" s="5">
        <v>23698</v>
      </c>
      <c r="F7" s="5">
        <v>42114</v>
      </c>
      <c r="G7" s="5">
        <v>55667</v>
      </c>
      <c r="H7" s="5">
        <v>53536</v>
      </c>
      <c r="I7" s="5">
        <v>54397</v>
      </c>
      <c r="J7" s="5">
        <v>54945</v>
      </c>
      <c r="K7" s="5">
        <v>53749</v>
      </c>
      <c r="L7" s="5">
        <v>52136</v>
      </c>
      <c r="M7" s="5">
        <v>52256</v>
      </c>
      <c r="N7" s="5">
        <v>51953</v>
      </c>
      <c r="O7" s="5">
        <v>50485</v>
      </c>
      <c r="P7" s="5">
        <v>53991</v>
      </c>
      <c r="Q7" s="5">
        <v>55117</v>
      </c>
    </row>
    <row r="8" spans="1:17" x14ac:dyDescent="0.45">
      <c r="A8" s="3" t="s">
        <v>56</v>
      </c>
      <c r="B8" s="3" t="s">
        <v>52</v>
      </c>
      <c r="C8" s="5">
        <v>28582</v>
      </c>
      <c r="D8" s="5">
        <v>30337</v>
      </c>
      <c r="E8" s="5">
        <v>30077</v>
      </c>
      <c r="F8" s="5">
        <v>49265</v>
      </c>
      <c r="G8" s="5">
        <v>60672</v>
      </c>
      <c r="H8" s="5">
        <v>58499</v>
      </c>
      <c r="I8" s="5">
        <v>59574</v>
      </c>
      <c r="J8" s="5">
        <v>59455</v>
      </c>
      <c r="K8" s="5">
        <v>57593</v>
      </c>
      <c r="L8" s="5">
        <v>55935</v>
      </c>
      <c r="M8" s="5">
        <v>56516</v>
      </c>
      <c r="N8" s="5">
        <v>56248</v>
      </c>
      <c r="O8" s="5">
        <v>55289</v>
      </c>
      <c r="P8" s="5">
        <v>58628</v>
      </c>
      <c r="Q8" s="5">
        <v>59420</v>
      </c>
    </row>
    <row r="9" spans="1:17" x14ac:dyDescent="0.45">
      <c r="A9" s="3" t="s">
        <v>57</v>
      </c>
      <c r="B9" s="3" t="s">
        <v>52</v>
      </c>
      <c r="C9" s="5">
        <v>27460</v>
      </c>
      <c r="D9" s="5">
        <v>28221</v>
      </c>
      <c r="E9" s="5">
        <v>29018</v>
      </c>
      <c r="F9" s="5">
        <v>50805</v>
      </c>
      <c r="G9" s="5">
        <v>64595</v>
      </c>
      <c r="H9" s="5">
        <v>61745</v>
      </c>
      <c r="I9" s="5">
        <v>62829</v>
      </c>
      <c r="J9" s="5">
        <v>63770</v>
      </c>
      <c r="K9" s="5">
        <v>62520</v>
      </c>
      <c r="L9" s="5">
        <v>60846</v>
      </c>
      <c r="M9" s="5">
        <v>61344</v>
      </c>
      <c r="N9" s="5">
        <v>60994</v>
      </c>
      <c r="O9" s="5">
        <v>59189</v>
      </c>
      <c r="P9" s="5">
        <v>63257</v>
      </c>
      <c r="Q9" s="5">
        <v>63844</v>
      </c>
    </row>
    <row r="10" spans="1:17" x14ac:dyDescent="0.45">
      <c r="A10" s="3" t="s">
        <v>58</v>
      </c>
      <c r="B10" s="3" t="s">
        <v>59</v>
      </c>
      <c r="C10" s="5">
        <v>11984</v>
      </c>
      <c r="D10" s="5">
        <v>12423</v>
      </c>
      <c r="E10" s="5">
        <v>12318</v>
      </c>
      <c r="F10" s="5">
        <v>22626</v>
      </c>
      <c r="G10" s="5">
        <v>25921</v>
      </c>
      <c r="H10" s="5">
        <v>24785</v>
      </c>
      <c r="I10" s="5">
        <v>25619</v>
      </c>
      <c r="J10" s="5">
        <v>25504</v>
      </c>
      <c r="K10" s="5">
        <v>24372</v>
      </c>
      <c r="L10" s="5">
        <v>23282</v>
      </c>
      <c r="M10" s="5">
        <v>23782</v>
      </c>
      <c r="N10" s="5">
        <v>23472</v>
      </c>
      <c r="O10" s="5">
        <v>23034</v>
      </c>
      <c r="P10" s="5">
        <v>24040</v>
      </c>
      <c r="Q10" s="5">
        <v>24179</v>
      </c>
    </row>
    <row r="11" spans="1:17" x14ac:dyDescent="0.45">
      <c r="A11" s="3" t="s">
        <v>60</v>
      </c>
      <c r="B11" s="3" t="s">
        <v>59</v>
      </c>
      <c r="C11" s="5">
        <v>20575</v>
      </c>
      <c r="D11" s="5">
        <v>21209</v>
      </c>
      <c r="E11" s="5">
        <v>21286</v>
      </c>
      <c r="F11" s="5">
        <v>36124</v>
      </c>
      <c r="G11" s="5">
        <v>41635</v>
      </c>
      <c r="H11" s="5">
        <v>40451</v>
      </c>
      <c r="I11" s="5">
        <v>41588</v>
      </c>
      <c r="J11" s="5">
        <v>41955</v>
      </c>
      <c r="K11" s="5">
        <v>41085</v>
      </c>
      <c r="L11" s="5">
        <v>39905</v>
      </c>
      <c r="M11" s="5">
        <v>40350</v>
      </c>
      <c r="N11" s="5">
        <v>40003</v>
      </c>
      <c r="O11" s="5">
        <v>39163</v>
      </c>
      <c r="P11" s="5">
        <v>41155</v>
      </c>
      <c r="Q11" s="5">
        <v>41535</v>
      </c>
    </row>
    <row r="12" spans="1:17" x14ac:dyDescent="0.45">
      <c r="A12" s="3" t="s">
        <v>61</v>
      </c>
      <c r="B12" s="3" t="s">
        <v>59</v>
      </c>
      <c r="C12" s="5">
        <v>18092</v>
      </c>
      <c r="D12" s="5">
        <v>18558</v>
      </c>
      <c r="E12" s="5">
        <v>18712</v>
      </c>
      <c r="F12" s="5">
        <v>33568</v>
      </c>
      <c r="G12" s="5">
        <v>37850</v>
      </c>
      <c r="H12" s="5">
        <v>36153</v>
      </c>
      <c r="I12" s="5">
        <v>37096</v>
      </c>
      <c r="J12" s="5">
        <v>37527</v>
      </c>
      <c r="K12" s="5">
        <v>36269</v>
      </c>
      <c r="L12" s="5">
        <v>34810</v>
      </c>
      <c r="M12" s="5">
        <v>35019</v>
      </c>
      <c r="N12" s="5">
        <v>34641</v>
      </c>
      <c r="O12" s="5">
        <v>33516</v>
      </c>
      <c r="P12" s="5">
        <v>35294</v>
      </c>
      <c r="Q12" s="5">
        <v>35521</v>
      </c>
    </row>
    <row r="13" spans="1:17" x14ac:dyDescent="0.45">
      <c r="A13" s="3" t="s">
        <v>62</v>
      </c>
      <c r="B13" s="3" t="s">
        <v>52</v>
      </c>
      <c r="C13" s="5">
        <v>29578</v>
      </c>
      <c r="D13" s="5">
        <v>30689</v>
      </c>
      <c r="E13" s="5">
        <v>31062</v>
      </c>
      <c r="F13" s="5">
        <v>50936</v>
      </c>
      <c r="G13" s="5">
        <v>66438</v>
      </c>
      <c r="H13" s="5">
        <v>63814</v>
      </c>
      <c r="I13" s="5">
        <v>64099</v>
      </c>
      <c r="J13" s="5">
        <v>64915</v>
      </c>
      <c r="K13" s="5">
        <v>63412</v>
      </c>
      <c r="L13" s="5">
        <v>61545</v>
      </c>
      <c r="M13" s="5">
        <v>61888</v>
      </c>
      <c r="N13" s="5">
        <v>61562</v>
      </c>
      <c r="O13" s="5">
        <v>59993</v>
      </c>
      <c r="P13" s="5">
        <v>63791</v>
      </c>
      <c r="Q13" s="5">
        <v>64430</v>
      </c>
    </row>
    <row r="14" spans="1:17" x14ac:dyDescent="0.45">
      <c r="A14" s="3" t="s">
        <v>63</v>
      </c>
      <c r="B14" s="3" t="s">
        <v>64</v>
      </c>
      <c r="C14" s="5">
        <v>11399</v>
      </c>
      <c r="D14" s="5">
        <v>11673</v>
      </c>
      <c r="E14" s="5">
        <v>11762</v>
      </c>
      <c r="F14" s="5">
        <v>21998</v>
      </c>
      <c r="G14" s="5">
        <v>26040</v>
      </c>
      <c r="H14" s="5">
        <v>24600</v>
      </c>
      <c r="I14" s="5">
        <v>24915</v>
      </c>
      <c r="J14" s="5">
        <v>25322</v>
      </c>
      <c r="K14" s="5">
        <v>24747</v>
      </c>
      <c r="L14" s="5">
        <v>23840</v>
      </c>
      <c r="M14" s="5">
        <v>24146</v>
      </c>
      <c r="N14" s="5">
        <v>23727</v>
      </c>
      <c r="O14" s="5">
        <v>23222</v>
      </c>
      <c r="P14" s="5">
        <v>24664</v>
      </c>
      <c r="Q14" s="5">
        <v>24873</v>
      </c>
    </row>
    <row r="15" spans="1:17" x14ac:dyDescent="0.45">
      <c r="A15" s="3" t="s">
        <v>65</v>
      </c>
      <c r="B15" s="3" t="s">
        <v>64</v>
      </c>
      <c r="C15" s="5">
        <v>35033</v>
      </c>
      <c r="D15" s="5">
        <v>35555</v>
      </c>
      <c r="E15" s="5">
        <v>36032</v>
      </c>
      <c r="F15" s="5">
        <v>60480</v>
      </c>
      <c r="G15" s="5">
        <v>70913</v>
      </c>
      <c r="H15" s="5">
        <v>68250</v>
      </c>
      <c r="I15" s="5">
        <v>68989</v>
      </c>
      <c r="J15" s="5">
        <v>68499</v>
      </c>
      <c r="K15" s="5">
        <v>66279</v>
      </c>
      <c r="L15" s="5">
        <v>64430</v>
      </c>
      <c r="M15" s="5">
        <v>65452</v>
      </c>
      <c r="N15" s="5">
        <v>66181</v>
      </c>
      <c r="O15" s="5">
        <v>65442</v>
      </c>
      <c r="P15" s="5">
        <v>68849</v>
      </c>
      <c r="Q15" s="5">
        <v>69449</v>
      </c>
    </row>
    <row r="16" spans="1:17" x14ac:dyDescent="0.45">
      <c r="A16" s="3" t="s">
        <v>66</v>
      </c>
      <c r="B16" s="3" t="s">
        <v>67</v>
      </c>
      <c r="C16" s="5">
        <v>28310</v>
      </c>
      <c r="D16" s="5">
        <v>29473</v>
      </c>
      <c r="E16" s="5">
        <v>29580</v>
      </c>
      <c r="F16" s="5">
        <v>44593</v>
      </c>
      <c r="G16" s="5">
        <v>49171</v>
      </c>
      <c r="H16" s="5">
        <v>48367</v>
      </c>
      <c r="I16" s="5">
        <v>48490</v>
      </c>
      <c r="J16" s="5">
        <v>48808</v>
      </c>
      <c r="K16" s="5">
        <v>48249</v>
      </c>
      <c r="L16" s="5">
        <v>47557</v>
      </c>
      <c r="M16" s="5">
        <v>46919</v>
      </c>
      <c r="N16" s="5">
        <v>46331</v>
      </c>
      <c r="O16" s="5">
        <v>45862</v>
      </c>
      <c r="P16" s="5">
        <v>47813</v>
      </c>
      <c r="Q16" s="5">
        <v>48256</v>
      </c>
    </row>
    <row r="17" spans="1:17" x14ac:dyDescent="0.45">
      <c r="A17" s="3" t="s">
        <v>68</v>
      </c>
      <c r="B17" s="3" t="s">
        <v>64</v>
      </c>
      <c r="C17" s="5">
        <v>60826</v>
      </c>
      <c r="D17" s="5">
        <v>65251</v>
      </c>
      <c r="E17" s="5">
        <v>66651</v>
      </c>
      <c r="F17" s="5">
        <v>108470</v>
      </c>
      <c r="G17" s="5">
        <v>128107</v>
      </c>
      <c r="H17" s="5">
        <v>125063</v>
      </c>
      <c r="I17" s="5">
        <v>126747</v>
      </c>
      <c r="J17" s="5">
        <v>128010</v>
      </c>
      <c r="K17" s="5">
        <v>126301</v>
      </c>
      <c r="L17" s="5">
        <v>124561</v>
      </c>
      <c r="M17" s="5">
        <v>126368</v>
      </c>
      <c r="N17" s="5">
        <v>125692</v>
      </c>
      <c r="O17" s="5">
        <v>123924</v>
      </c>
      <c r="P17" s="5">
        <v>127382</v>
      </c>
      <c r="Q17" s="5">
        <v>129090</v>
      </c>
    </row>
    <row r="18" spans="1:17" x14ac:dyDescent="0.45">
      <c r="A18" s="3" t="s">
        <v>69</v>
      </c>
      <c r="B18" s="3" t="s">
        <v>64</v>
      </c>
      <c r="C18" s="5">
        <v>34768</v>
      </c>
      <c r="D18" s="5">
        <v>35564</v>
      </c>
      <c r="E18" s="5">
        <v>36432</v>
      </c>
      <c r="F18" s="5">
        <v>60686</v>
      </c>
      <c r="G18" s="5">
        <v>69635</v>
      </c>
      <c r="H18" s="5">
        <v>67232</v>
      </c>
      <c r="I18" s="5">
        <v>67575</v>
      </c>
      <c r="J18" s="5">
        <v>68005</v>
      </c>
      <c r="K18" s="5">
        <v>67213</v>
      </c>
      <c r="L18" s="5">
        <v>66065</v>
      </c>
      <c r="M18" s="5">
        <v>67214</v>
      </c>
      <c r="N18" s="5">
        <v>66446</v>
      </c>
      <c r="O18" s="5">
        <v>65310</v>
      </c>
      <c r="P18" s="5">
        <v>67977</v>
      </c>
      <c r="Q18" s="5">
        <v>68909</v>
      </c>
    </row>
    <row r="19" spans="1:17" x14ac:dyDescent="0.45">
      <c r="A19" s="3" t="s">
        <v>70</v>
      </c>
      <c r="B19" s="3" t="s">
        <v>67</v>
      </c>
      <c r="C19" s="5">
        <v>24322</v>
      </c>
      <c r="D19" s="5">
        <v>25035</v>
      </c>
      <c r="E19" s="5">
        <v>25490</v>
      </c>
      <c r="F19" s="5">
        <v>46652</v>
      </c>
      <c r="G19" s="5">
        <v>52122</v>
      </c>
      <c r="H19" s="5">
        <v>49892</v>
      </c>
      <c r="I19" s="5">
        <v>50345</v>
      </c>
      <c r="J19" s="5">
        <v>50695</v>
      </c>
      <c r="K19" s="5">
        <v>49078</v>
      </c>
      <c r="L19" s="5">
        <v>47220</v>
      </c>
      <c r="M19" s="5">
        <v>47973</v>
      </c>
      <c r="N19" s="5">
        <v>48148</v>
      </c>
      <c r="O19" s="5">
        <v>47680</v>
      </c>
      <c r="P19" s="5">
        <v>50048</v>
      </c>
      <c r="Q19" s="5">
        <v>50235</v>
      </c>
    </row>
    <row r="20" spans="1:17" x14ac:dyDescent="0.45">
      <c r="A20" s="3" t="s">
        <v>71</v>
      </c>
      <c r="B20" s="3" t="s">
        <v>67</v>
      </c>
      <c r="C20" s="5">
        <v>32791</v>
      </c>
      <c r="D20" s="5">
        <v>34358</v>
      </c>
      <c r="E20" s="5">
        <v>34799</v>
      </c>
      <c r="F20" s="5">
        <v>54683</v>
      </c>
      <c r="G20" s="5">
        <v>59897</v>
      </c>
      <c r="H20" s="5">
        <v>58492</v>
      </c>
      <c r="I20" s="5">
        <v>59146</v>
      </c>
      <c r="J20" s="5">
        <v>59555</v>
      </c>
      <c r="K20" s="5">
        <v>58425</v>
      </c>
      <c r="L20" s="5">
        <v>57494</v>
      </c>
      <c r="M20" s="5">
        <v>57822</v>
      </c>
      <c r="N20" s="5">
        <v>57040</v>
      </c>
      <c r="O20" s="5">
        <v>56297</v>
      </c>
      <c r="P20" s="5">
        <v>58314</v>
      </c>
      <c r="Q20" s="5">
        <v>58638</v>
      </c>
    </row>
    <row r="21" spans="1:17" x14ac:dyDescent="0.45">
      <c r="A21" s="3" t="s">
        <v>72</v>
      </c>
      <c r="B21" s="3" t="s">
        <v>64</v>
      </c>
      <c r="C21" s="5">
        <v>24409</v>
      </c>
      <c r="D21" s="5">
        <v>25320</v>
      </c>
      <c r="E21" s="5">
        <v>26502</v>
      </c>
      <c r="F21" s="5">
        <v>44841</v>
      </c>
      <c r="G21" s="5">
        <v>53318</v>
      </c>
      <c r="H21" s="5">
        <v>51332</v>
      </c>
      <c r="I21" s="5">
        <v>52060</v>
      </c>
      <c r="J21" s="5">
        <v>51861</v>
      </c>
      <c r="K21" s="5">
        <v>50785</v>
      </c>
      <c r="L21" s="5">
        <v>50039</v>
      </c>
      <c r="M21" s="5">
        <v>51160</v>
      </c>
      <c r="N21" s="5">
        <v>51341</v>
      </c>
      <c r="O21" s="5">
        <v>50559</v>
      </c>
      <c r="P21" s="5">
        <v>53332</v>
      </c>
      <c r="Q21" s="5">
        <v>54329</v>
      </c>
    </row>
    <row r="22" spans="1:17" x14ac:dyDescent="0.45">
      <c r="A22" s="3" t="s">
        <v>73</v>
      </c>
      <c r="B22" s="3" t="s">
        <v>64</v>
      </c>
      <c r="C22" s="5">
        <v>45694</v>
      </c>
      <c r="D22" s="5">
        <v>48084</v>
      </c>
      <c r="E22" s="5">
        <v>48906</v>
      </c>
      <c r="F22" s="5">
        <v>76141</v>
      </c>
      <c r="G22" s="5">
        <v>93903</v>
      </c>
      <c r="H22" s="5">
        <v>92714</v>
      </c>
      <c r="I22" s="5">
        <v>94043</v>
      </c>
      <c r="J22" s="5">
        <v>94657</v>
      </c>
      <c r="K22" s="5">
        <v>93710</v>
      </c>
      <c r="L22" s="5">
        <v>92712</v>
      </c>
      <c r="M22" s="5">
        <v>93348</v>
      </c>
      <c r="N22" s="5">
        <v>93830</v>
      </c>
      <c r="O22" s="5">
        <v>93284</v>
      </c>
      <c r="P22" s="5">
        <v>97754</v>
      </c>
      <c r="Q22" s="5">
        <v>99407</v>
      </c>
    </row>
    <row r="23" spans="1:17" x14ac:dyDescent="0.45">
      <c r="A23" s="3" t="s">
        <v>74</v>
      </c>
      <c r="B23" s="3" t="s">
        <v>75</v>
      </c>
      <c r="C23" s="5">
        <v>17066</v>
      </c>
      <c r="D23" s="5">
        <v>17522</v>
      </c>
      <c r="E23" s="5">
        <v>17863</v>
      </c>
      <c r="F23" s="5">
        <v>29392</v>
      </c>
      <c r="G23" s="5">
        <v>34289</v>
      </c>
      <c r="H23" s="5">
        <v>34337</v>
      </c>
      <c r="I23" s="5">
        <v>35869</v>
      </c>
      <c r="J23" s="5">
        <v>36392</v>
      </c>
      <c r="K23" s="5">
        <v>35513</v>
      </c>
      <c r="L23" s="5">
        <v>34317</v>
      </c>
      <c r="M23" s="5">
        <v>34769</v>
      </c>
      <c r="N23" s="5">
        <v>34427</v>
      </c>
      <c r="O23" s="5">
        <v>33637</v>
      </c>
      <c r="P23" s="5">
        <v>34684</v>
      </c>
      <c r="Q23" s="5">
        <v>35216</v>
      </c>
    </row>
    <row r="24" spans="1:17" x14ac:dyDescent="0.45">
      <c r="A24" s="3" t="s">
        <v>76</v>
      </c>
      <c r="B24" s="3" t="s">
        <v>75</v>
      </c>
      <c r="C24" s="5">
        <v>18819</v>
      </c>
      <c r="D24" s="5">
        <v>19408</v>
      </c>
      <c r="E24" s="5">
        <v>19620</v>
      </c>
      <c r="F24" s="5">
        <v>34616</v>
      </c>
      <c r="G24" s="5">
        <v>41594</v>
      </c>
      <c r="H24" s="5">
        <v>40288</v>
      </c>
      <c r="I24" s="5">
        <v>41870</v>
      </c>
      <c r="J24" s="5">
        <v>42424</v>
      </c>
      <c r="K24" s="5">
        <v>40215</v>
      </c>
      <c r="L24" s="5">
        <v>38899</v>
      </c>
      <c r="M24" s="5">
        <v>39599</v>
      </c>
      <c r="N24" s="5">
        <v>39152</v>
      </c>
      <c r="O24" s="5">
        <v>38668</v>
      </c>
      <c r="P24" s="5">
        <v>40723</v>
      </c>
      <c r="Q24" s="5">
        <v>41594</v>
      </c>
    </row>
    <row r="25" spans="1:17" x14ac:dyDescent="0.45">
      <c r="A25" s="3" t="s">
        <v>77</v>
      </c>
      <c r="B25" s="3" t="s">
        <v>75</v>
      </c>
      <c r="C25" s="5">
        <v>20047</v>
      </c>
      <c r="D25" s="5">
        <v>20669</v>
      </c>
      <c r="E25" s="5">
        <v>20684</v>
      </c>
      <c r="F25" s="5">
        <v>33520</v>
      </c>
      <c r="G25" s="5">
        <v>38247</v>
      </c>
      <c r="H25" s="5">
        <v>38188</v>
      </c>
      <c r="I25" s="5">
        <v>39942</v>
      </c>
      <c r="J25" s="5">
        <v>40361</v>
      </c>
      <c r="K25" s="5">
        <v>39120</v>
      </c>
      <c r="L25" s="5">
        <v>37943</v>
      </c>
      <c r="M25" s="5">
        <v>38289</v>
      </c>
      <c r="N25" s="5">
        <v>37762</v>
      </c>
      <c r="O25" s="5">
        <v>38048</v>
      </c>
      <c r="P25" s="5">
        <v>39665</v>
      </c>
      <c r="Q25" s="5">
        <v>40188</v>
      </c>
    </row>
    <row r="26" spans="1:17" x14ac:dyDescent="0.45">
      <c r="A26" s="3" t="s">
        <v>78</v>
      </c>
      <c r="B26" s="3" t="s">
        <v>75</v>
      </c>
      <c r="C26" s="5">
        <v>5395</v>
      </c>
      <c r="D26" s="5">
        <v>5542</v>
      </c>
      <c r="E26" s="5">
        <v>5501</v>
      </c>
      <c r="F26" s="5">
        <v>10057</v>
      </c>
      <c r="G26" s="5">
        <v>11632</v>
      </c>
      <c r="H26" s="5">
        <v>11324</v>
      </c>
      <c r="I26" s="5">
        <v>11719</v>
      </c>
      <c r="J26" s="5">
        <v>11652</v>
      </c>
      <c r="K26" s="5">
        <v>10720</v>
      </c>
      <c r="L26" s="5">
        <v>10106</v>
      </c>
      <c r="M26" s="5">
        <v>10166</v>
      </c>
      <c r="N26" s="5">
        <v>10215</v>
      </c>
      <c r="O26" s="5">
        <v>10247</v>
      </c>
      <c r="P26" s="5">
        <v>10999</v>
      </c>
      <c r="Q26" s="5">
        <v>11133</v>
      </c>
    </row>
    <row r="27" spans="1:17" x14ac:dyDescent="0.45">
      <c r="A27" s="3" t="s">
        <v>79</v>
      </c>
      <c r="B27" s="3" t="s">
        <v>75</v>
      </c>
      <c r="C27" s="5">
        <v>17902</v>
      </c>
      <c r="D27" s="5">
        <v>18343</v>
      </c>
      <c r="E27" s="5">
        <v>18144</v>
      </c>
      <c r="F27" s="5">
        <v>28862</v>
      </c>
      <c r="G27" s="5">
        <v>31950</v>
      </c>
      <c r="H27" s="5">
        <v>31371</v>
      </c>
      <c r="I27" s="5">
        <v>32360</v>
      </c>
      <c r="J27" s="5">
        <v>32767</v>
      </c>
      <c r="K27" s="5">
        <v>31097</v>
      </c>
      <c r="L27" s="5">
        <v>29652</v>
      </c>
      <c r="M27" s="5">
        <v>29911</v>
      </c>
      <c r="N27" s="5">
        <v>29575</v>
      </c>
      <c r="O27" s="5">
        <v>29572</v>
      </c>
      <c r="P27" s="5">
        <v>30650</v>
      </c>
      <c r="Q27" s="5">
        <v>30876</v>
      </c>
    </row>
    <row r="28" spans="1:17" x14ac:dyDescent="0.45">
      <c r="A28" s="3" t="s">
        <v>80</v>
      </c>
      <c r="B28" s="3" t="s">
        <v>75</v>
      </c>
      <c r="C28" s="5">
        <v>16065</v>
      </c>
      <c r="D28" s="5">
        <v>16565</v>
      </c>
      <c r="E28" s="5">
        <v>16453</v>
      </c>
      <c r="F28" s="5">
        <v>27344</v>
      </c>
      <c r="G28" s="5">
        <v>30953</v>
      </c>
      <c r="H28" s="5">
        <v>30417</v>
      </c>
      <c r="I28" s="5">
        <v>31747</v>
      </c>
      <c r="J28" s="5">
        <v>31794</v>
      </c>
      <c r="K28" s="5">
        <v>30140</v>
      </c>
      <c r="L28" s="5">
        <v>28853</v>
      </c>
      <c r="M28" s="5">
        <v>29053</v>
      </c>
      <c r="N28" s="5">
        <v>28747</v>
      </c>
      <c r="O28" s="5">
        <v>28368</v>
      </c>
      <c r="P28" s="5">
        <v>29492</v>
      </c>
      <c r="Q28" s="5">
        <v>29793</v>
      </c>
    </row>
    <row r="29" spans="1:17" x14ac:dyDescent="0.45">
      <c r="A29" s="3" t="s">
        <v>81</v>
      </c>
      <c r="B29" s="3" t="s">
        <v>82</v>
      </c>
      <c r="C29" s="5">
        <v>28427</v>
      </c>
      <c r="D29" s="5">
        <v>28972</v>
      </c>
      <c r="E29" s="5">
        <v>28587</v>
      </c>
      <c r="F29" s="5">
        <v>51582</v>
      </c>
      <c r="G29" s="5">
        <v>68081</v>
      </c>
      <c r="H29" s="5">
        <v>64646</v>
      </c>
      <c r="I29" s="5">
        <v>66403</v>
      </c>
      <c r="J29" s="5">
        <v>68314</v>
      </c>
      <c r="K29" s="5">
        <v>65888</v>
      </c>
      <c r="L29" s="5">
        <v>63042</v>
      </c>
      <c r="M29" s="5">
        <v>63818</v>
      </c>
      <c r="N29" s="5">
        <v>63361</v>
      </c>
      <c r="O29" s="5">
        <v>61174</v>
      </c>
      <c r="P29" s="5">
        <v>64954</v>
      </c>
      <c r="Q29" s="5">
        <v>65719</v>
      </c>
    </row>
    <row r="30" spans="1:17" x14ac:dyDescent="0.45">
      <c r="A30" s="3" t="s">
        <v>83</v>
      </c>
      <c r="B30" s="3" t="s">
        <v>82</v>
      </c>
      <c r="C30" s="5">
        <v>20708</v>
      </c>
      <c r="D30" s="5">
        <v>21543</v>
      </c>
      <c r="E30" s="5">
        <v>21851</v>
      </c>
      <c r="F30" s="5">
        <v>37928</v>
      </c>
      <c r="G30" s="5">
        <v>58414</v>
      </c>
      <c r="H30" s="5">
        <v>54906</v>
      </c>
      <c r="I30" s="5">
        <v>56096</v>
      </c>
      <c r="J30" s="5">
        <v>57276</v>
      </c>
      <c r="K30" s="5">
        <v>56111</v>
      </c>
      <c r="L30" s="5">
        <v>54004</v>
      </c>
      <c r="M30" s="5">
        <v>54921</v>
      </c>
      <c r="N30" s="5">
        <v>54983</v>
      </c>
      <c r="O30" s="5">
        <v>53439</v>
      </c>
      <c r="P30" s="5">
        <v>57606</v>
      </c>
      <c r="Q30" s="5">
        <v>58615</v>
      </c>
    </row>
    <row r="31" spans="1:17" x14ac:dyDescent="0.45">
      <c r="A31" s="3" t="s">
        <v>84</v>
      </c>
      <c r="B31" s="3" t="s">
        <v>82</v>
      </c>
      <c r="C31" s="5">
        <v>22667</v>
      </c>
      <c r="D31" s="5">
        <v>23709</v>
      </c>
      <c r="E31" s="5">
        <v>24155</v>
      </c>
      <c r="F31" s="5">
        <v>39952</v>
      </c>
      <c r="G31" s="5">
        <v>63493</v>
      </c>
      <c r="H31" s="5">
        <v>60248</v>
      </c>
      <c r="I31" s="5">
        <v>61752</v>
      </c>
      <c r="J31" s="5">
        <v>63324</v>
      </c>
      <c r="K31" s="5">
        <v>62065</v>
      </c>
      <c r="L31" s="5">
        <v>59866</v>
      </c>
      <c r="M31" s="5">
        <v>60738</v>
      </c>
      <c r="N31" s="5">
        <v>60843</v>
      </c>
      <c r="O31" s="5">
        <v>59692</v>
      </c>
      <c r="P31" s="5">
        <v>63877</v>
      </c>
      <c r="Q31" s="5">
        <v>65345</v>
      </c>
    </row>
    <row r="32" spans="1:17" x14ac:dyDescent="0.45">
      <c r="A32" s="3" t="s">
        <v>85</v>
      </c>
      <c r="B32" s="3" t="s">
        <v>82</v>
      </c>
      <c r="C32" s="5">
        <v>21468</v>
      </c>
      <c r="D32" s="5">
        <v>23051</v>
      </c>
      <c r="E32" s="5">
        <v>22945</v>
      </c>
      <c r="F32" s="5">
        <v>48907</v>
      </c>
      <c r="G32" s="5">
        <v>56281</v>
      </c>
      <c r="H32" s="5">
        <v>51964</v>
      </c>
      <c r="I32" s="5">
        <v>52982</v>
      </c>
      <c r="J32" s="5">
        <v>53421</v>
      </c>
      <c r="K32" s="5">
        <v>50437</v>
      </c>
      <c r="L32" s="5">
        <v>46931</v>
      </c>
      <c r="M32" s="5">
        <v>48512</v>
      </c>
      <c r="N32" s="5">
        <v>48544</v>
      </c>
      <c r="O32" s="5">
        <v>47694</v>
      </c>
      <c r="P32" s="5">
        <v>50805</v>
      </c>
      <c r="Q32" s="5">
        <v>51615</v>
      </c>
    </row>
    <row r="33" spans="1:17" x14ac:dyDescent="0.45">
      <c r="A33" s="3" t="s">
        <v>86</v>
      </c>
      <c r="B33" s="3" t="s">
        <v>82</v>
      </c>
      <c r="C33" s="5">
        <v>37823</v>
      </c>
      <c r="D33" s="5">
        <v>39687</v>
      </c>
      <c r="E33" s="5">
        <v>40184</v>
      </c>
      <c r="F33" s="5">
        <v>74318</v>
      </c>
      <c r="G33" s="5">
        <v>100218</v>
      </c>
      <c r="H33" s="5">
        <v>93044</v>
      </c>
      <c r="I33" s="5">
        <v>94872</v>
      </c>
      <c r="J33" s="5">
        <v>95923</v>
      </c>
      <c r="K33" s="5">
        <v>92976</v>
      </c>
      <c r="L33" s="5">
        <v>89974</v>
      </c>
      <c r="M33" s="5">
        <v>91668</v>
      </c>
      <c r="N33" s="5">
        <v>91672</v>
      </c>
      <c r="O33" s="5">
        <v>90158</v>
      </c>
      <c r="P33" s="5">
        <v>96168</v>
      </c>
      <c r="Q33" s="5">
        <v>97581</v>
      </c>
    </row>
    <row r="34" spans="1:17" x14ac:dyDescent="0.45">
      <c r="A34" s="3" t="s">
        <v>87</v>
      </c>
      <c r="B34" s="3" t="s">
        <v>88</v>
      </c>
      <c r="C34" s="5">
        <v>36758</v>
      </c>
      <c r="D34" s="5">
        <v>38607</v>
      </c>
      <c r="E34" s="5">
        <v>39158</v>
      </c>
      <c r="F34" s="5">
        <v>67405</v>
      </c>
      <c r="G34" s="5">
        <v>105113</v>
      </c>
      <c r="H34" s="5">
        <v>103133</v>
      </c>
      <c r="I34" s="5">
        <v>105680</v>
      </c>
      <c r="J34" s="5">
        <v>108249</v>
      </c>
      <c r="K34" s="5">
        <v>108690</v>
      </c>
      <c r="L34" s="5">
        <v>107616</v>
      </c>
      <c r="M34" s="5">
        <v>112797</v>
      </c>
      <c r="N34" s="5">
        <v>115587</v>
      </c>
      <c r="O34" s="5">
        <v>112785</v>
      </c>
      <c r="P34" s="5">
        <v>119982</v>
      </c>
      <c r="Q34" s="5">
        <v>122599</v>
      </c>
    </row>
    <row r="35" spans="1:17" x14ac:dyDescent="0.45">
      <c r="A35" s="3" t="s">
        <v>89</v>
      </c>
      <c r="B35" s="3" t="s">
        <v>88</v>
      </c>
      <c r="C35" s="5">
        <v>24539</v>
      </c>
      <c r="D35" s="5">
        <v>25882</v>
      </c>
      <c r="E35" s="5">
        <v>26369</v>
      </c>
      <c r="F35" s="5">
        <v>45355</v>
      </c>
      <c r="G35" s="5">
        <v>64494</v>
      </c>
      <c r="H35" s="5">
        <v>59434</v>
      </c>
      <c r="I35" s="5">
        <v>60860</v>
      </c>
      <c r="J35" s="5">
        <v>62406</v>
      </c>
      <c r="K35" s="5">
        <v>60681</v>
      </c>
      <c r="L35" s="5">
        <v>58007</v>
      </c>
      <c r="M35" s="5">
        <v>58873</v>
      </c>
      <c r="N35" s="5">
        <v>59688</v>
      </c>
      <c r="O35" s="5">
        <v>57458</v>
      </c>
      <c r="P35" s="5">
        <v>61343</v>
      </c>
      <c r="Q35" s="5">
        <v>61915</v>
      </c>
    </row>
    <row r="36" spans="1:17" x14ac:dyDescent="0.45">
      <c r="A36" s="3" t="s">
        <v>90</v>
      </c>
      <c r="B36" s="3" t="s">
        <v>82</v>
      </c>
      <c r="C36" s="5">
        <v>27791</v>
      </c>
      <c r="D36" s="5">
        <v>28802</v>
      </c>
      <c r="E36" s="5">
        <v>28991</v>
      </c>
      <c r="F36" s="5">
        <v>51168</v>
      </c>
      <c r="G36" s="5">
        <v>65172</v>
      </c>
      <c r="H36" s="5">
        <v>60485</v>
      </c>
      <c r="I36" s="5">
        <v>61957</v>
      </c>
      <c r="J36" s="5">
        <v>63161</v>
      </c>
      <c r="K36" s="5">
        <v>61828</v>
      </c>
      <c r="L36" s="5">
        <v>59560</v>
      </c>
      <c r="M36" s="5">
        <v>60380</v>
      </c>
      <c r="N36" s="5">
        <v>61046</v>
      </c>
      <c r="O36" s="5">
        <v>59343</v>
      </c>
      <c r="P36" s="5">
        <v>62639</v>
      </c>
      <c r="Q36" s="5">
        <v>63099</v>
      </c>
    </row>
    <row r="37" spans="1:17" x14ac:dyDescent="0.45">
      <c r="A37" s="3" t="s">
        <v>91</v>
      </c>
      <c r="B37" s="3" t="s">
        <v>88</v>
      </c>
      <c r="C37" s="5">
        <v>29975</v>
      </c>
      <c r="D37" s="5">
        <v>31025</v>
      </c>
      <c r="E37" s="5">
        <v>31752</v>
      </c>
      <c r="F37" s="5">
        <v>50789</v>
      </c>
      <c r="G37" s="5">
        <v>80344</v>
      </c>
      <c r="H37" s="5">
        <v>79991</v>
      </c>
      <c r="I37" s="5">
        <v>81311</v>
      </c>
      <c r="J37" s="5">
        <v>83046</v>
      </c>
      <c r="K37" s="5">
        <v>83668</v>
      </c>
      <c r="L37" s="5">
        <v>83093</v>
      </c>
      <c r="M37" s="5">
        <v>86641</v>
      </c>
      <c r="N37" s="5">
        <v>89077</v>
      </c>
      <c r="O37" s="5">
        <v>87756</v>
      </c>
      <c r="P37" s="5">
        <v>93099</v>
      </c>
      <c r="Q37" s="5">
        <v>94911</v>
      </c>
    </row>
    <row r="38" spans="1:17" x14ac:dyDescent="0.45">
      <c r="A38" s="3" t="s">
        <v>92</v>
      </c>
      <c r="B38" s="3" t="s">
        <v>88</v>
      </c>
      <c r="C38" s="5">
        <v>51476</v>
      </c>
      <c r="D38" s="5">
        <v>53599</v>
      </c>
      <c r="E38" s="5">
        <v>53860</v>
      </c>
      <c r="F38" s="5">
        <v>84388</v>
      </c>
      <c r="G38" s="5">
        <v>125077</v>
      </c>
      <c r="H38" s="5">
        <v>121729</v>
      </c>
      <c r="I38" s="5">
        <v>124471</v>
      </c>
      <c r="J38" s="5">
        <v>127708</v>
      </c>
      <c r="K38" s="5">
        <v>128521</v>
      </c>
      <c r="L38" s="5">
        <v>125980</v>
      </c>
      <c r="M38" s="5">
        <v>130481</v>
      </c>
      <c r="N38" s="5">
        <v>131680</v>
      </c>
      <c r="O38" s="5">
        <v>129005</v>
      </c>
      <c r="P38" s="5">
        <v>136006</v>
      </c>
      <c r="Q38" s="5">
        <v>138529</v>
      </c>
    </row>
    <row r="39" spans="1:17" x14ac:dyDescent="0.45">
      <c r="A39" s="3" t="s">
        <v>93</v>
      </c>
      <c r="B39" s="3" t="s">
        <v>82</v>
      </c>
      <c r="C39" s="5">
        <v>28383</v>
      </c>
      <c r="D39" s="5">
        <v>29605</v>
      </c>
      <c r="E39" s="5">
        <v>29927</v>
      </c>
      <c r="F39" s="5">
        <v>55325</v>
      </c>
      <c r="G39" s="5">
        <v>80825</v>
      </c>
      <c r="H39" s="5">
        <v>74424</v>
      </c>
      <c r="I39" s="5">
        <v>76729</v>
      </c>
      <c r="J39" s="5">
        <v>78685</v>
      </c>
      <c r="K39" s="5">
        <v>76960</v>
      </c>
      <c r="L39" s="5">
        <v>73522</v>
      </c>
      <c r="M39" s="5">
        <v>75220</v>
      </c>
      <c r="N39" s="5">
        <v>76242</v>
      </c>
      <c r="O39" s="5">
        <v>74619</v>
      </c>
      <c r="P39" s="5">
        <v>75909</v>
      </c>
      <c r="Q39" s="5">
        <v>77146</v>
      </c>
    </row>
    <row r="40" spans="1:17" x14ac:dyDescent="0.45">
      <c r="A40" s="3" t="s">
        <v>94</v>
      </c>
      <c r="B40" s="3" t="s">
        <v>88</v>
      </c>
      <c r="C40" s="5">
        <v>37000</v>
      </c>
      <c r="D40" s="5">
        <v>39346</v>
      </c>
      <c r="E40" s="5">
        <v>39888</v>
      </c>
      <c r="F40" s="5">
        <v>59230</v>
      </c>
      <c r="G40" s="5">
        <v>101229</v>
      </c>
      <c r="H40" s="5">
        <v>101703</v>
      </c>
      <c r="I40" s="5">
        <v>103089</v>
      </c>
      <c r="J40" s="5">
        <v>105146</v>
      </c>
      <c r="K40" s="5">
        <v>106108</v>
      </c>
      <c r="L40" s="5">
        <v>105381</v>
      </c>
      <c r="M40" s="5">
        <v>109429</v>
      </c>
      <c r="N40" s="5">
        <v>110753</v>
      </c>
      <c r="O40" s="5">
        <v>108706</v>
      </c>
      <c r="P40" s="5">
        <v>115467</v>
      </c>
      <c r="Q40" s="5">
        <v>117846</v>
      </c>
    </row>
    <row r="41" spans="1:17" x14ac:dyDescent="0.45">
      <c r="A41"/>
      <c r="C41" s="5"/>
      <c r="D41" s="5"/>
      <c r="E41" s="5"/>
      <c r="F41" s="5"/>
      <c r="G41" s="5"/>
      <c r="H41" s="5"/>
      <c r="I41" s="5"/>
      <c r="J41" s="5"/>
      <c r="K41" s="5"/>
      <c r="L41" s="5"/>
      <c r="M41" s="5"/>
      <c r="N41" s="5"/>
      <c r="O41" s="5"/>
      <c r="P41" s="5"/>
      <c r="Q41" s="5"/>
    </row>
    <row r="42" spans="1:17" x14ac:dyDescent="0.45">
      <c r="A42"/>
      <c r="C42" s="5"/>
      <c r="D42" s="5"/>
      <c r="E42" s="5"/>
      <c r="F42" s="5"/>
      <c r="G42" s="5"/>
      <c r="H42" s="5"/>
      <c r="I42" s="5"/>
      <c r="J42" s="5"/>
      <c r="K42" s="5"/>
      <c r="L42" s="5"/>
      <c r="M42" s="5"/>
      <c r="N42" s="5"/>
      <c r="O42" s="5"/>
      <c r="P42" s="5"/>
      <c r="Q42" s="5"/>
    </row>
    <row r="43" spans="1:17" x14ac:dyDescent="0.45">
      <c r="A43"/>
      <c r="C43" s="5"/>
      <c r="D43" s="5"/>
      <c r="E43" s="5"/>
      <c r="F43" s="5"/>
      <c r="G43" s="5"/>
      <c r="H43" s="5"/>
      <c r="I43" s="5"/>
      <c r="J43" s="5"/>
      <c r="K43" s="5"/>
      <c r="L43" s="5"/>
      <c r="M43" s="5"/>
      <c r="N43" s="5"/>
      <c r="O43" s="5"/>
      <c r="P43" s="5"/>
      <c r="Q43" s="5"/>
    </row>
    <row r="44" spans="1:17" x14ac:dyDescent="0.45">
      <c r="A44"/>
      <c r="C44" s="5"/>
      <c r="D44" s="5"/>
      <c r="E44" s="5"/>
      <c r="F44" s="5"/>
      <c r="G44" s="5"/>
      <c r="H44" s="5"/>
      <c r="I44" s="5"/>
      <c r="J44" s="5"/>
      <c r="K44" s="5"/>
      <c r="L44" s="5"/>
      <c r="M44" s="5"/>
      <c r="N44" s="5"/>
      <c r="O44" s="5"/>
      <c r="P44" s="5"/>
      <c r="Q44" s="5"/>
    </row>
    <row r="45" spans="1:17" x14ac:dyDescent="0.45">
      <c r="A45"/>
      <c r="C45" s="5"/>
      <c r="D45" s="5"/>
      <c r="E45" s="5"/>
      <c r="F45" s="5"/>
      <c r="G45" s="5"/>
      <c r="H45" s="5"/>
      <c r="I45" s="5"/>
      <c r="J45" s="5"/>
      <c r="K45" s="5"/>
      <c r="L45" s="5"/>
      <c r="M45" s="5"/>
      <c r="N45" s="5"/>
      <c r="O45" s="5"/>
      <c r="P45" s="5"/>
      <c r="Q45" s="5"/>
    </row>
    <row r="46" spans="1:17" x14ac:dyDescent="0.45">
      <c r="A46"/>
      <c r="C46" s="5"/>
      <c r="D46" s="5"/>
      <c r="E46" s="5"/>
      <c r="F46" s="5"/>
      <c r="G46" s="5"/>
      <c r="H46" s="5"/>
      <c r="I46" s="5"/>
      <c r="J46" s="5"/>
      <c r="K46" s="5"/>
      <c r="L46" s="5"/>
      <c r="M46" s="5"/>
      <c r="N46" s="5"/>
      <c r="O46" s="5"/>
      <c r="P46" s="5"/>
      <c r="Q46" s="5"/>
    </row>
    <row r="47" spans="1:17" x14ac:dyDescent="0.45">
      <c r="A47"/>
      <c r="C47" s="5"/>
      <c r="D47" s="5"/>
      <c r="E47" s="5"/>
      <c r="F47" s="5"/>
      <c r="G47" s="5"/>
      <c r="H47" s="5"/>
      <c r="I47" s="5"/>
      <c r="J47" s="5"/>
      <c r="K47" s="5"/>
      <c r="L47" s="5"/>
      <c r="M47" s="5"/>
      <c r="N47" s="5"/>
      <c r="O47" s="5"/>
      <c r="P47" s="5"/>
      <c r="Q47" s="5"/>
    </row>
    <row r="48" spans="1:17" x14ac:dyDescent="0.45">
      <c r="A48"/>
      <c r="C48" s="5"/>
      <c r="D48" s="5"/>
      <c r="E48" s="5"/>
      <c r="F48" s="5"/>
      <c r="G48" s="5"/>
      <c r="H48" s="5"/>
      <c r="I48" s="5"/>
      <c r="J48" s="5"/>
      <c r="K48" s="5"/>
      <c r="L48" s="5"/>
      <c r="M48" s="5"/>
      <c r="N48" s="5"/>
      <c r="O48" s="5"/>
      <c r="P48" s="5"/>
      <c r="Q48" s="5"/>
    </row>
    <row r="49" spans="1:17" x14ac:dyDescent="0.45">
      <c r="A49"/>
      <c r="C49" s="5"/>
      <c r="D49" s="5"/>
      <c r="E49" s="5"/>
      <c r="F49" s="5"/>
      <c r="G49" s="5"/>
      <c r="H49" s="5"/>
      <c r="I49" s="5"/>
      <c r="J49" s="5"/>
      <c r="K49" s="5"/>
      <c r="L49" s="5"/>
      <c r="M49" s="5"/>
      <c r="N49" s="5"/>
      <c r="O49" s="5"/>
      <c r="P49" s="5"/>
      <c r="Q49" s="5"/>
    </row>
    <row r="50" spans="1:17" x14ac:dyDescent="0.45">
      <c r="A50"/>
      <c r="C50" s="5"/>
      <c r="D50" s="5"/>
      <c r="E50" s="5"/>
      <c r="F50" s="5"/>
      <c r="G50" s="5"/>
      <c r="H50" s="5"/>
      <c r="I50" s="5"/>
      <c r="J50" s="5"/>
      <c r="K50" s="5"/>
      <c r="L50" s="5"/>
      <c r="M50" s="5"/>
      <c r="N50" s="5"/>
      <c r="O50" s="5"/>
      <c r="P50" s="5"/>
      <c r="Q50" s="5"/>
    </row>
    <row r="51" spans="1:17" x14ac:dyDescent="0.45">
      <c r="A51"/>
      <c r="C51" s="5"/>
      <c r="D51" s="5"/>
      <c r="E51" s="5"/>
      <c r="F51" s="5"/>
      <c r="G51" s="5"/>
      <c r="H51" s="5"/>
      <c r="I51" s="5"/>
      <c r="J51" s="5"/>
      <c r="K51" s="5"/>
      <c r="L51" s="5"/>
      <c r="M51" s="5"/>
      <c r="N51" s="5"/>
      <c r="O51" s="5"/>
      <c r="P51" s="5"/>
      <c r="Q51" s="5"/>
    </row>
    <row r="52" spans="1:17" x14ac:dyDescent="0.45">
      <c r="A52"/>
      <c r="C52" s="5"/>
      <c r="D52" s="5"/>
      <c r="E52" s="5"/>
      <c r="F52" s="5"/>
      <c r="G52" s="5"/>
      <c r="H52" s="5"/>
      <c r="I52" s="5"/>
      <c r="J52" s="5"/>
      <c r="K52" s="5"/>
      <c r="L52" s="5"/>
      <c r="M52" s="5"/>
      <c r="N52" s="5"/>
      <c r="O52" s="5"/>
      <c r="P52" s="5"/>
      <c r="Q52" s="5"/>
    </row>
    <row r="53" spans="1:17" x14ac:dyDescent="0.45">
      <c r="A53"/>
      <c r="C53" s="5"/>
      <c r="D53" s="5"/>
      <c r="E53" s="5"/>
      <c r="F53" s="5"/>
      <c r="G53" s="5"/>
      <c r="H53" s="5"/>
      <c r="I53" s="5"/>
      <c r="J53" s="5"/>
      <c r="K53" s="5"/>
      <c r="L53" s="5"/>
      <c r="M53" s="5"/>
      <c r="N53" s="5"/>
      <c r="O53" s="5"/>
      <c r="P53" s="5"/>
      <c r="Q53" s="5"/>
    </row>
    <row r="54" spans="1:17" x14ac:dyDescent="0.45">
      <c r="A54"/>
      <c r="C54" s="5"/>
      <c r="D54" s="5"/>
      <c r="E54" s="5"/>
      <c r="F54" s="5"/>
      <c r="G54" s="5"/>
      <c r="H54" s="5"/>
      <c r="I54" s="5"/>
      <c r="J54" s="5"/>
      <c r="K54" s="5"/>
      <c r="L54" s="5"/>
      <c r="M54" s="5"/>
      <c r="N54" s="5"/>
      <c r="O54" s="5"/>
      <c r="P54" s="5"/>
      <c r="Q54" s="5"/>
    </row>
    <row r="55" spans="1:17" x14ac:dyDescent="0.45">
      <c r="A55"/>
      <c r="C55" s="5"/>
      <c r="D55" s="5"/>
      <c r="E55" s="5"/>
      <c r="F55" s="5"/>
      <c r="G55" s="5"/>
      <c r="H55" s="5"/>
      <c r="I55" s="5"/>
      <c r="J55" s="5"/>
      <c r="K55" s="5"/>
      <c r="L55" s="5"/>
      <c r="M55" s="5"/>
      <c r="N55" s="5"/>
      <c r="O55" s="5"/>
      <c r="P55" s="5"/>
      <c r="Q55" s="5"/>
    </row>
    <row r="56" spans="1:17" x14ac:dyDescent="0.45">
      <c r="A56"/>
      <c r="C56" s="5"/>
      <c r="D56" s="5"/>
      <c r="E56" s="5"/>
      <c r="F56" s="5"/>
      <c r="G56" s="5"/>
      <c r="H56" s="5"/>
      <c r="I56" s="5"/>
      <c r="J56" s="5"/>
      <c r="K56" s="5"/>
      <c r="L56" s="5"/>
      <c r="M56" s="5"/>
      <c r="N56" s="5"/>
      <c r="O56" s="5"/>
      <c r="P56" s="5"/>
      <c r="Q56" s="5"/>
    </row>
    <row r="57" spans="1:17" x14ac:dyDescent="0.45">
      <c r="A57"/>
      <c r="C57" s="5"/>
      <c r="D57" s="5"/>
      <c r="E57" s="5"/>
      <c r="F57" s="5"/>
      <c r="G57" s="5"/>
      <c r="H57" s="5"/>
      <c r="I57" s="5"/>
      <c r="J57" s="5"/>
      <c r="K57" s="5"/>
      <c r="L57" s="5"/>
      <c r="M57" s="5"/>
      <c r="N57" s="5"/>
      <c r="O57" s="5"/>
      <c r="P57" s="5"/>
      <c r="Q57" s="5"/>
    </row>
    <row r="58" spans="1:17" x14ac:dyDescent="0.45">
      <c r="A58"/>
      <c r="C58" s="5"/>
      <c r="D58" s="5"/>
      <c r="E58" s="5"/>
      <c r="F58" s="5"/>
      <c r="G58" s="5"/>
      <c r="H58" s="5"/>
      <c r="I58" s="5"/>
      <c r="J58" s="5"/>
      <c r="K58" s="5"/>
      <c r="L58" s="5"/>
      <c r="M58" s="5"/>
      <c r="N58" s="5"/>
      <c r="O58" s="5"/>
      <c r="P58" s="5"/>
      <c r="Q58" s="5"/>
    </row>
    <row r="59" spans="1:17" x14ac:dyDescent="0.45">
      <c r="A59"/>
      <c r="C59" s="5"/>
      <c r="D59" s="5"/>
      <c r="E59" s="5"/>
      <c r="F59" s="5"/>
      <c r="G59" s="5"/>
      <c r="H59" s="5"/>
      <c r="I59" s="5"/>
      <c r="J59" s="5"/>
      <c r="K59" s="5"/>
      <c r="L59" s="5"/>
      <c r="M59" s="5"/>
      <c r="N59" s="5"/>
      <c r="O59" s="5"/>
      <c r="P59" s="5"/>
      <c r="Q59" s="5"/>
    </row>
    <row r="60" spans="1:17" x14ac:dyDescent="0.45">
      <c r="A60"/>
      <c r="C60" s="5"/>
      <c r="D60" s="5"/>
      <c r="E60" s="5"/>
      <c r="F60" s="5"/>
      <c r="G60" s="5"/>
      <c r="H60" s="5"/>
      <c r="I60" s="5"/>
      <c r="J60" s="5"/>
      <c r="K60" s="5"/>
      <c r="L60" s="5"/>
      <c r="M60" s="5"/>
      <c r="N60" s="5"/>
      <c r="O60" s="5"/>
      <c r="P60" s="5"/>
      <c r="Q60" s="5"/>
    </row>
    <row r="61" spans="1:17" x14ac:dyDescent="0.45">
      <c r="A61"/>
      <c r="C61" s="5"/>
      <c r="D61" s="5"/>
      <c r="E61" s="5"/>
      <c r="F61" s="5"/>
      <c r="G61" s="5"/>
      <c r="H61" s="5"/>
      <c r="I61" s="5"/>
      <c r="J61" s="5"/>
      <c r="K61" s="5"/>
      <c r="L61" s="5"/>
      <c r="M61" s="5"/>
      <c r="N61" s="5"/>
      <c r="O61" s="5"/>
      <c r="P61" s="5"/>
      <c r="Q61" s="5"/>
    </row>
    <row r="62" spans="1:17" x14ac:dyDescent="0.45">
      <c r="A62"/>
      <c r="C62" s="5"/>
      <c r="D62" s="5"/>
      <c r="E62" s="5"/>
      <c r="F62" s="5"/>
      <c r="G62" s="5"/>
      <c r="H62" s="5"/>
      <c r="I62" s="5"/>
      <c r="J62" s="5"/>
      <c r="K62" s="5"/>
      <c r="L62" s="5"/>
      <c r="M62" s="5"/>
      <c r="N62" s="5"/>
      <c r="O62" s="5"/>
      <c r="P62" s="5"/>
      <c r="Q62" s="5"/>
    </row>
    <row r="63" spans="1:17" x14ac:dyDescent="0.45">
      <c r="A63"/>
      <c r="C63" s="5"/>
      <c r="D63" s="5"/>
      <c r="E63" s="5"/>
      <c r="F63" s="5"/>
      <c r="G63" s="5"/>
      <c r="H63" s="5"/>
      <c r="I63" s="5"/>
      <c r="J63" s="5"/>
      <c r="K63" s="5"/>
      <c r="L63" s="5"/>
      <c r="M63" s="5"/>
      <c r="N63" s="5"/>
      <c r="O63" s="5"/>
      <c r="P63" s="5"/>
      <c r="Q63" s="5"/>
    </row>
    <row r="64" spans="1:17" x14ac:dyDescent="0.45">
      <c r="A64"/>
      <c r="C64" s="5"/>
      <c r="D64" s="5"/>
      <c r="E64" s="5"/>
      <c r="F64" s="5"/>
      <c r="G64" s="5"/>
      <c r="H64" s="5"/>
      <c r="I64" s="5"/>
      <c r="J64" s="5"/>
      <c r="K64" s="5"/>
      <c r="L64" s="5"/>
      <c r="M64" s="5"/>
      <c r="N64" s="5"/>
      <c r="O64" s="5"/>
      <c r="P64" s="5"/>
      <c r="Q64" s="5"/>
    </row>
    <row r="65" spans="1:17" x14ac:dyDescent="0.45">
      <c r="A65"/>
      <c r="C65" s="5"/>
      <c r="D65" s="5"/>
      <c r="E65" s="5"/>
      <c r="F65" s="5"/>
      <c r="G65" s="5"/>
      <c r="H65" s="5"/>
      <c r="I65" s="5"/>
      <c r="J65" s="5"/>
      <c r="K65" s="5"/>
      <c r="L65" s="5"/>
      <c r="M65" s="5"/>
      <c r="N65" s="5"/>
      <c r="O65" s="5"/>
      <c r="P65" s="5"/>
      <c r="Q65" s="5"/>
    </row>
    <row r="66" spans="1:17" x14ac:dyDescent="0.45">
      <c r="A66"/>
      <c r="C66" s="5"/>
      <c r="D66" s="5"/>
      <c r="E66" s="5"/>
      <c r="F66" s="5"/>
      <c r="G66" s="5"/>
      <c r="H66" s="5"/>
      <c r="I66" s="5"/>
      <c r="J66" s="5"/>
      <c r="K66" s="5"/>
      <c r="L66" s="5"/>
      <c r="M66" s="5"/>
      <c r="N66" s="5"/>
      <c r="O66" s="5"/>
      <c r="P66" s="5"/>
      <c r="Q66" s="5"/>
    </row>
    <row r="67" spans="1:17" x14ac:dyDescent="0.45">
      <c r="A67"/>
      <c r="C67" s="5"/>
      <c r="D67" s="5"/>
      <c r="E67" s="5"/>
      <c r="F67" s="5"/>
      <c r="G67" s="5"/>
      <c r="H67" s="5"/>
      <c r="I67" s="5"/>
      <c r="J67" s="5"/>
      <c r="K67" s="5"/>
      <c r="L67" s="5"/>
      <c r="M67" s="5"/>
      <c r="N67" s="5"/>
      <c r="O67" s="5"/>
      <c r="P67" s="5"/>
      <c r="Q67" s="5"/>
    </row>
    <row r="68" spans="1:17" x14ac:dyDescent="0.45">
      <c r="A68"/>
      <c r="C68" s="5"/>
      <c r="D68" s="5"/>
      <c r="E68" s="5"/>
      <c r="F68" s="5"/>
      <c r="G68" s="5"/>
      <c r="H68" s="5"/>
      <c r="I68" s="5"/>
      <c r="J68" s="5"/>
      <c r="K68" s="5"/>
      <c r="L68" s="5"/>
      <c r="M68" s="5"/>
      <c r="N68" s="5"/>
      <c r="O68" s="5"/>
      <c r="P68" s="5"/>
      <c r="Q68" s="5"/>
    </row>
    <row r="69" spans="1:17" x14ac:dyDescent="0.45">
      <c r="A69"/>
      <c r="C69" s="5"/>
      <c r="D69" s="5"/>
      <c r="E69" s="5"/>
      <c r="F69" s="5"/>
      <c r="G69" s="5"/>
      <c r="H69" s="5"/>
      <c r="I69" s="5"/>
      <c r="J69" s="5"/>
      <c r="K69" s="5"/>
      <c r="L69" s="5"/>
      <c r="M69" s="5"/>
      <c r="N69" s="5"/>
      <c r="O69" s="5"/>
      <c r="P69" s="5"/>
      <c r="Q69" s="5"/>
    </row>
    <row r="70" spans="1:17" x14ac:dyDescent="0.45">
      <c r="A70"/>
      <c r="C70" s="5"/>
      <c r="D70" s="5"/>
      <c r="E70" s="5"/>
      <c r="F70" s="5"/>
      <c r="G70" s="5"/>
      <c r="H70" s="5"/>
      <c r="I70" s="5"/>
      <c r="J70" s="5"/>
      <c r="K70" s="5"/>
      <c r="L70" s="5"/>
      <c r="M70" s="5"/>
      <c r="N70" s="5"/>
      <c r="O70" s="5"/>
      <c r="P70" s="5"/>
      <c r="Q70" s="5"/>
    </row>
    <row r="71" spans="1:17" x14ac:dyDescent="0.45">
      <c r="A71"/>
      <c r="C71" s="5"/>
      <c r="D71" s="5"/>
      <c r="E71" s="5"/>
      <c r="F71" s="5"/>
      <c r="G71" s="5"/>
      <c r="H71" s="5"/>
      <c r="I71" s="5"/>
      <c r="J71" s="5"/>
      <c r="K71" s="5"/>
      <c r="L71" s="5"/>
      <c r="M71" s="5"/>
      <c r="N71" s="5"/>
      <c r="O71" s="5"/>
      <c r="P71" s="5"/>
      <c r="Q71" s="5"/>
    </row>
    <row r="72" spans="1:17" x14ac:dyDescent="0.45">
      <c r="A72"/>
      <c r="C72" s="5"/>
      <c r="D72" s="5"/>
      <c r="E72" s="5"/>
      <c r="F72" s="5"/>
      <c r="G72" s="5"/>
      <c r="H72" s="5"/>
      <c r="I72" s="5"/>
      <c r="J72" s="5"/>
      <c r="K72" s="5"/>
      <c r="L72" s="5"/>
      <c r="M72" s="5"/>
      <c r="N72" s="5"/>
      <c r="O72" s="5"/>
      <c r="P72" s="5"/>
      <c r="Q72" s="5"/>
    </row>
    <row r="73" spans="1:17" x14ac:dyDescent="0.45">
      <c r="A73"/>
      <c r="C73" s="5"/>
      <c r="D73" s="5"/>
      <c r="E73" s="5"/>
      <c r="F73" s="5"/>
      <c r="G73" s="5"/>
      <c r="H73" s="5"/>
      <c r="I73" s="5"/>
      <c r="J73" s="5"/>
      <c r="K73" s="5"/>
      <c r="L73" s="5"/>
      <c r="M73" s="5"/>
      <c r="N73" s="5"/>
      <c r="O73" s="5"/>
      <c r="P73" s="5"/>
      <c r="Q73" s="5"/>
    </row>
    <row r="74" spans="1:17" x14ac:dyDescent="0.45">
      <c r="A74"/>
      <c r="C74" s="5"/>
      <c r="D74" s="5"/>
      <c r="E74" s="5"/>
      <c r="F74" s="5"/>
      <c r="G74" s="5"/>
      <c r="H74" s="5"/>
      <c r="I74" s="5"/>
      <c r="J74" s="5"/>
      <c r="K74" s="5"/>
      <c r="L74" s="5"/>
      <c r="M74" s="5"/>
      <c r="N74" s="5"/>
      <c r="O74" s="5"/>
      <c r="P74" s="5"/>
      <c r="Q74" s="5"/>
    </row>
    <row r="75" spans="1:17" x14ac:dyDescent="0.45">
      <c r="A75"/>
      <c r="C75" s="5"/>
      <c r="D75" s="5"/>
      <c r="E75" s="5"/>
      <c r="F75" s="5"/>
      <c r="G75" s="5"/>
      <c r="H75" s="5"/>
      <c r="I75" s="5"/>
      <c r="J75" s="5"/>
      <c r="K75" s="5"/>
      <c r="L75" s="5"/>
      <c r="M75" s="5"/>
      <c r="N75" s="5"/>
      <c r="O75" s="5"/>
      <c r="P75" s="5"/>
      <c r="Q75" s="5"/>
    </row>
    <row r="76" spans="1:17" x14ac:dyDescent="0.45">
      <c r="A76"/>
      <c r="C76" s="5"/>
      <c r="D76" s="5"/>
      <c r="E76" s="5"/>
      <c r="F76" s="5"/>
      <c r="G76" s="5"/>
      <c r="H76" s="5"/>
      <c r="I76" s="5"/>
      <c r="J76" s="5"/>
      <c r="K76" s="5"/>
      <c r="L76" s="5"/>
      <c r="M76" s="5"/>
      <c r="N76" s="5"/>
      <c r="O76" s="5"/>
      <c r="P76" s="5"/>
      <c r="Q76" s="5"/>
    </row>
    <row r="77" spans="1:17" x14ac:dyDescent="0.45">
      <c r="A77"/>
      <c r="C77" s="5"/>
      <c r="D77" s="5"/>
      <c r="E77" s="5"/>
      <c r="F77" s="5"/>
      <c r="G77" s="5"/>
      <c r="H77" s="5"/>
      <c r="I77" s="5"/>
      <c r="J77" s="5"/>
      <c r="K77" s="5"/>
      <c r="L77" s="5"/>
      <c r="M77" s="5"/>
      <c r="N77" s="5"/>
      <c r="O77" s="5"/>
      <c r="P77" s="5"/>
      <c r="Q77" s="5"/>
    </row>
    <row r="78" spans="1:17" x14ac:dyDescent="0.45">
      <c r="A78"/>
      <c r="C78" s="5"/>
      <c r="D78" s="5"/>
      <c r="E78" s="5"/>
      <c r="F78" s="5"/>
      <c r="G78" s="5"/>
      <c r="H78" s="5"/>
      <c r="I78" s="5"/>
      <c r="J78" s="5"/>
      <c r="K78" s="5"/>
      <c r="L78" s="5"/>
      <c r="M78" s="5"/>
      <c r="N78" s="5"/>
      <c r="O78" s="5"/>
      <c r="P78" s="5"/>
      <c r="Q78" s="5"/>
    </row>
    <row r="79" spans="1:17" x14ac:dyDescent="0.45">
      <c r="A79"/>
      <c r="C79" s="5"/>
      <c r="D79" s="5"/>
      <c r="E79" s="5"/>
      <c r="F79" s="5"/>
      <c r="G79" s="5"/>
      <c r="H79" s="5"/>
      <c r="I79" s="5"/>
      <c r="J79" s="5"/>
      <c r="K79" s="5"/>
      <c r="L79" s="5"/>
      <c r="M79" s="5"/>
      <c r="N79" s="5"/>
      <c r="O79" s="5"/>
      <c r="P79" s="5"/>
      <c r="Q79" s="5"/>
    </row>
    <row r="80" spans="1:17" x14ac:dyDescent="0.45">
      <c r="A80"/>
      <c r="C80" s="5"/>
      <c r="D80" s="5"/>
      <c r="E80" s="5"/>
      <c r="F80" s="5"/>
      <c r="G80" s="5"/>
      <c r="H80" s="5"/>
      <c r="I80" s="5"/>
      <c r="J80" s="5"/>
      <c r="K80" s="5"/>
      <c r="L80" s="5"/>
      <c r="M80" s="5"/>
      <c r="N80" s="5"/>
      <c r="O80" s="5"/>
      <c r="P80" s="5"/>
      <c r="Q80" s="5"/>
    </row>
    <row r="81" spans="1:17" x14ac:dyDescent="0.45">
      <c r="A81"/>
      <c r="C81" s="5"/>
      <c r="D81" s="5"/>
      <c r="E81" s="5"/>
      <c r="F81" s="5"/>
      <c r="G81" s="5"/>
      <c r="H81" s="5"/>
      <c r="I81" s="5"/>
      <c r="J81" s="5"/>
      <c r="K81" s="5"/>
      <c r="L81" s="5"/>
      <c r="M81" s="5"/>
      <c r="N81" s="5"/>
      <c r="O81" s="5"/>
      <c r="P81" s="5"/>
      <c r="Q81" s="5"/>
    </row>
    <row r="82" spans="1:17" x14ac:dyDescent="0.45">
      <c r="A82"/>
      <c r="C82" s="5"/>
      <c r="D82" s="5"/>
      <c r="E82" s="5"/>
      <c r="F82" s="5"/>
      <c r="G82" s="5"/>
      <c r="H82" s="5"/>
      <c r="I82" s="5"/>
      <c r="J82" s="5"/>
      <c r="K82" s="5"/>
      <c r="L82" s="5"/>
      <c r="M82" s="5"/>
      <c r="N82" s="5"/>
      <c r="O82" s="5"/>
      <c r="P82" s="5"/>
      <c r="Q82" s="5"/>
    </row>
    <row r="83" spans="1:17" x14ac:dyDescent="0.45">
      <c r="A83"/>
      <c r="C83" s="5"/>
      <c r="D83" s="5"/>
      <c r="E83" s="5"/>
      <c r="F83" s="5"/>
      <c r="G83" s="5"/>
      <c r="H83" s="5"/>
      <c r="I83" s="5"/>
      <c r="J83" s="5"/>
      <c r="K83" s="5"/>
      <c r="L83" s="5"/>
      <c r="M83" s="5"/>
      <c r="N83" s="5"/>
      <c r="O83" s="5"/>
      <c r="P83" s="5"/>
      <c r="Q83" s="5"/>
    </row>
    <row r="84" spans="1:17" x14ac:dyDescent="0.45">
      <c r="A84"/>
      <c r="C84" s="5"/>
      <c r="D84" s="5"/>
      <c r="E84" s="5"/>
      <c r="F84" s="5"/>
      <c r="G84" s="5"/>
      <c r="H84" s="5"/>
      <c r="I84" s="5"/>
      <c r="J84" s="5"/>
      <c r="K84" s="5"/>
      <c r="L84" s="5"/>
      <c r="M84" s="5"/>
      <c r="N84" s="5"/>
      <c r="O84" s="5"/>
      <c r="P84" s="5"/>
      <c r="Q84" s="5"/>
    </row>
    <row r="85" spans="1:17" x14ac:dyDescent="0.45">
      <c r="A85"/>
      <c r="C85" s="5"/>
      <c r="D85" s="5"/>
      <c r="E85" s="5"/>
      <c r="F85" s="5"/>
      <c r="G85" s="5"/>
      <c r="H85" s="5"/>
      <c r="I85" s="5"/>
      <c r="J85" s="5"/>
      <c r="K85" s="5"/>
      <c r="L85" s="5"/>
      <c r="M85" s="5"/>
      <c r="N85" s="5"/>
      <c r="O85" s="5"/>
      <c r="P85" s="5"/>
      <c r="Q85" s="5"/>
    </row>
    <row r="86" spans="1:17" x14ac:dyDescent="0.45">
      <c r="A86"/>
      <c r="C86" s="5"/>
      <c r="D86" s="5"/>
      <c r="E86" s="5"/>
      <c r="F86" s="5"/>
      <c r="G86" s="5"/>
      <c r="H86" s="5"/>
      <c r="I86" s="5"/>
      <c r="J86" s="5"/>
      <c r="K86" s="5"/>
      <c r="L86" s="5"/>
      <c r="M86" s="5"/>
      <c r="N86" s="5"/>
      <c r="O86" s="5"/>
      <c r="P86" s="5"/>
      <c r="Q86" s="5"/>
    </row>
    <row r="87" spans="1:17" x14ac:dyDescent="0.45">
      <c r="A87"/>
      <c r="C87" s="5"/>
      <c r="D87" s="5"/>
      <c r="E87" s="5"/>
      <c r="F87" s="5"/>
      <c r="G87" s="5"/>
      <c r="H87" s="5"/>
      <c r="I87" s="5"/>
      <c r="J87" s="5"/>
      <c r="K87" s="5"/>
      <c r="L87" s="5"/>
      <c r="M87" s="5"/>
      <c r="N87" s="5"/>
      <c r="O87" s="5"/>
      <c r="P87" s="5"/>
      <c r="Q87" s="5"/>
    </row>
    <row r="88" spans="1:17" x14ac:dyDescent="0.45">
      <c r="A88"/>
      <c r="C88" s="5"/>
      <c r="D88" s="5"/>
      <c r="E88" s="5"/>
      <c r="F88" s="5"/>
      <c r="G88" s="5"/>
      <c r="H88" s="5"/>
      <c r="I88" s="5"/>
      <c r="J88" s="5"/>
      <c r="K88" s="5"/>
      <c r="L88" s="5"/>
      <c r="M88" s="5"/>
      <c r="N88" s="5"/>
      <c r="O88" s="5"/>
      <c r="P88" s="5"/>
      <c r="Q88" s="5"/>
    </row>
    <row r="89" spans="1:17" x14ac:dyDescent="0.45">
      <c r="A89"/>
      <c r="C89" s="5"/>
      <c r="D89" s="5"/>
      <c r="E89" s="5"/>
      <c r="F89" s="5"/>
      <c r="G89" s="5"/>
      <c r="H89" s="5"/>
      <c r="I89" s="5"/>
      <c r="J89" s="5"/>
      <c r="K89" s="5"/>
      <c r="L89" s="5"/>
      <c r="M89" s="5"/>
      <c r="N89" s="5"/>
      <c r="O89" s="5"/>
      <c r="P89" s="5"/>
      <c r="Q89" s="5"/>
    </row>
    <row r="90" spans="1:17" x14ac:dyDescent="0.45">
      <c r="A90"/>
      <c r="C90" s="5"/>
      <c r="D90" s="5"/>
      <c r="E90" s="5"/>
      <c r="F90" s="5"/>
      <c r="G90" s="5"/>
      <c r="H90" s="5"/>
      <c r="I90" s="5"/>
      <c r="J90" s="5"/>
      <c r="K90" s="5"/>
      <c r="L90" s="5"/>
      <c r="M90" s="5"/>
      <c r="N90" s="5"/>
      <c r="O90" s="5"/>
      <c r="P90" s="5"/>
      <c r="Q90" s="5"/>
    </row>
    <row r="91" spans="1:17" x14ac:dyDescent="0.45">
      <c r="A91"/>
      <c r="C91" s="5"/>
      <c r="D91" s="5"/>
      <c r="E91" s="5"/>
      <c r="F91" s="5"/>
      <c r="G91" s="5"/>
      <c r="H91" s="5"/>
      <c r="I91" s="5"/>
      <c r="J91" s="5"/>
      <c r="K91" s="5"/>
      <c r="L91" s="5"/>
      <c r="M91" s="5"/>
      <c r="N91" s="5"/>
      <c r="O91" s="5"/>
      <c r="P91" s="5"/>
      <c r="Q91" s="5"/>
    </row>
    <row r="92" spans="1:17" x14ac:dyDescent="0.45">
      <c r="A92"/>
      <c r="C92" s="5"/>
      <c r="D92" s="5"/>
      <c r="E92" s="5"/>
      <c r="F92" s="5"/>
      <c r="G92" s="5"/>
      <c r="H92" s="5"/>
      <c r="I92" s="5"/>
      <c r="J92" s="5"/>
      <c r="K92" s="5"/>
      <c r="L92" s="5"/>
      <c r="M92" s="5"/>
      <c r="N92" s="5"/>
      <c r="O92" s="5"/>
      <c r="P92" s="5"/>
      <c r="Q92" s="5"/>
    </row>
    <row r="93" spans="1:17" x14ac:dyDescent="0.45">
      <c r="A93"/>
      <c r="C93" s="5"/>
      <c r="D93" s="5"/>
      <c r="E93" s="5"/>
      <c r="F93" s="5"/>
      <c r="G93" s="5"/>
      <c r="H93" s="5"/>
      <c r="I93" s="5"/>
      <c r="J93" s="5"/>
      <c r="K93" s="5"/>
      <c r="L93" s="5"/>
      <c r="M93" s="5"/>
      <c r="N93" s="5"/>
      <c r="O93" s="5"/>
      <c r="P93" s="5"/>
      <c r="Q93" s="5"/>
    </row>
    <row r="94" spans="1:17" x14ac:dyDescent="0.45">
      <c r="A94"/>
      <c r="C94" s="5"/>
      <c r="D94" s="5"/>
      <c r="E94" s="5"/>
      <c r="F94" s="5"/>
      <c r="G94" s="5"/>
      <c r="H94" s="5"/>
      <c r="I94" s="5"/>
      <c r="J94" s="5"/>
      <c r="K94" s="5"/>
      <c r="L94" s="5"/>
      <c r="M94" s="5"/>
      <c r="N94" s="5"/>
      <c r="O94" s="5"/>
      <c r="P94" s="5"/>
      <c r="Q94" s="5"/>
    </row>
    <row r="95" spans="1:17" x14ac:dyDescent="0.45">
      <c r="A95"/>
      <c r="C95" s="5"/>
      <c r="D95" s="5"/>
      <c r="E95" s="5"/>
      <c r="F95" s="5"/>
      <c r="G95" s="5"/>
      <c r="H95" s="5"/>
      <c r="I95" s="5"/>
      <c r="J95" s="5"/>
      <c r="K95" s="5"/>
      <c r="L95" s="5"/>
      <c r="M95" s="5"/>
      <c r="N95" s="5"/>
      <c r="O95" s="5"/>
      <c r="P95" s="5"/>
      <c r="Q95" s="5"/>
    </row>
    <row r="96" spans="1:17" x14ac:dyDescent="0.45">
      <c r="A96"/>
      <c r="C96" s="5"/>
      <c r="D96" s="5"/>
      <c r="E96" s="5"/>
      <c r="F96" s="5"/>
      <c r="G96" s="5"/>
      <c r="H96" s="5"/>
      <c r="I96" s="5"/>
      <c r="J96" s="5"/>
      <c r="K96" s="5"/>
      <c r="L96" s="5"/>
      <c r="M96" s="5"/>
      <c r="N96" s="5"/>
      <c r="O96" s="5"/>
      <c r="P96" s="5"/>
      <c r="Q96" s="5"/>
    </row>
    <row r="97" spans="1:17" x14ac:dyDescent="0.45">
      <c r="A97"/>
      <c r="C97" s="5"/>
      <c r="D97" s="5"/>
      <c r="E97" s="5"/>
      <c r="F97" s="5"/>
      <c r="G97" s="5"/>
      <c r="H97" s="5"/>
      <c r="I97" s="5"/>
      <c r="J97" s="5"/>
      <c r="K97" s="5"/>
      <c r="L97" s="5"/>
      <c r="M97" s="5"/>
      <c r="N97" s="5"/>
      <c r="O97" s="5"/>
      <c r="P97" s="5"/>
      <c r="Q97" s="5"/>
    </row>
    <row r="98" spans="1:17" x14ac:dyDescent="0.45">
      <c r="A98"/>
      <c r="C98" s="5"/>
      <c r="D98" s="5"/>
      <c r="E98" s="5"/>
      <c r="F98" s="5"/>
      <c r="G98" s="5"/>
      <c r="H98" s="5"/>
      <c r="I98" s="5"/>
      <c r="J98" s="5"/>
      <c r="K98" s="5"/>
      <c r="L98" s="5"/>
      <c r="M98" s="5"/>
      <c r="N98" s="5"/>
      <c r="O98" s="5"/>
      <c r="P98" s="5"/>
      <c r="Q98" s="5"/>
    </row>
    <row r="99" spans="1:17" x14ac:dyDescent="0.45">
      <c r="A99"/>
      <c r="C99" s="5"/>
      <c r="D99" s="5"/>
      <c r="E99" s="5"/>
      <c r="F99" s="5"/>
      <c r="G99" s="5"/>
      <c r="H99" s="5"/>
      <c r="I99" s="5"/>
      <c r="J99" s="5"/>
      <c r="K99" s="5"/>
      <c r="L99" s="5"/>
      <c r="M99" s="5"/>
      <c r="N99" s="5"/>
      <c r="O99" s="5"/>
      <c r="P99" s="5"/>
      <c r="Q99" s="5"/>
    </row>
    <row r="100" spans="1:17" x14ac:dyDescent="0.45">
      <c r="A100"/>
      <c r="C100" s="5"/>
      <c r="D100" s="5"/>
      <c r="E100" s="5"/>
      <c r="F100" s="5"/>
      <c r="G100" s="5"/>
      <c r="H100" s="5"/>
      <c r="I100" s="5"/>
      <c r="J100" s="5"/>
      <c r="K100" s="5"/>
      <c r="L100" s="5"/>
      <c r="M100" s="5"/>
      <c r="N100" s="5"/>
      <c r="O100" s="5"/>
      <c r="P100" s="5"/>
      <c r="Q100" s="5"/>
    </row>
    <row r="101" spans="1:17" x14ac:dyDescent="0.45">
      <c r="A101"/>
      <c r="C101" s="5"/>
      <c r="D101" s="5"/>
      <c r="E101" s="5"/>
      <c r="F101" s="5"/>
      <c r="G101" s="5"/>
      <c r="H101" s="5"/>
      <c r="I101" s="5"/>
      <c r="J101" s="5"/>
      <c r="K101" s="5"/>
      <c r="L101" s="5"/>
      <c r="M101" s="5"/>
      <c r="N101" s="5"/>
      <c r="O101" s="5"/>
      <c r="P101" s="5"/>
      <c r="Q101" s="5"/>
    </row>
    <row r="102" spans="1:17" x14ac:dyDescent="0.45">
      <c r="A102"/>
      <c r="C102" s="5"/>
      <c r="D102" s="5"/>
      <c r="E102" s="5"/>
      <c r="F102" s="5"/>
      <c r="G102" s="5"/>
      <c r="H102" s="5"/>
      <c r="I102" s="5"/>
      <c r="J102" s="5"/>
      <c r="K102" s="5"/>
      <c r="L102" s="5"/>
      <c r="M102" s="5"/>
      <c r="N102" s="5"/>
      <c r="O102" s="5"/>
      <c r="P102" s="5"/>
      <c r="Q102" s="5"/>
    </row>
    <row r="103" spans="1:17" x14ac:dyDescent="0.45">
      <c r="A103"/>
      <c r="C103" s="5"/>
      <c r="D103" s="5"/>
      <c r="E103" s="5"/>
      <c r="F103" s="5"/>
      <c r="G103" s="5"/>
      <c r="H103" s="5"/>
      <c r="I103" s="5"/>
      <c r="J103" s="5"/>
      <c r="K103" s="5"/>
      <c r="L103" s="5"/>
      <c r="M103" s="5"/>
      <c r="N103" s="5"/>
      <c r="O103" s="5"/>
      <c r="P103" s="5"/>
      <c r="Q103" s="5"/>
    </row>
    <row r="104" spans="1:17" x14ac:dyDescent="0.45">
      <c r="A104"/>
      <c r="C104" s="5"/>
      <c r="D104" s="5"/>
      <c r="E104" s="5"/>
      <c r="F104" s="5"/>
      <c r="G104" s="5"/>
      <c r="H104" s="5"/>
      <c r="I104" s="5"/>
      <c r="J104" s="5"/>
      <c r="K104" s="5"/>
      <c r="L104" s="5"/>
      <c r="M104" s="5"/>
      <c r="N104" s="5"/>
      <c r="O104" s="5"/>
      <c r="P104" s="5"/>
      <c r="Q104" s="5"/>
    </row>
    <row r="105" spans="1:17" x14ac:dyDescent="0.45">
      <c r="A105"/>
      <c r="C105" s="5"/>
      <c r="D105" s="5"/>
      <c r="E105" s="5"/>
      <c r="F105" s="5"/>
      <c r="G105" s="5"/>
      <c r="H105" s="5"/>
      <c r="I105" s="5"/>
      <c r="J105" s="5"/>
      <c r="K105" s="5"/>
      <c r="L105" s="5"/>
      <c r="M105" s="5"/>
      <c r="N105" s="5"/>
      <c r="O105" s="5"/>
      <c r="P105" s="5"/>
      <c r="Q105" s="5"/>
    </row>
    <row r="106" spans="1:17" x14ac:dyDescent="0.45">
      <c r="A106"/>
      <c r="C106" s="5"/>
      <c r="D106" s="5"/>
      <c r="E106" s="5"/>
      <c r="F106" s="5"/>
      <c r="G106" s="5"/>
      <c r="H106" s="5"/>
      <c r="I106" s="5"/>
      <c r="J106" s="5"/>
      <c r="K106" s="5"/>
      <c r="L106" s="5"/>
      <c r="M106" s="5"/>
      <c r="N106" s="5"/>
      <c r="O106" s="5"/>
      <c r="P106" s="5"/>
      <c r="Q106" s="5"/>
    </row>
    <row r="107" spans="1:17" x14ac:dyDescent="0.45">
      <c r="A107"/>
      <c r="C107" s="5"/>
      <c r="D107" s="5"/>
      <c r="E107" s="5"/>
      <c r="F107" s="5"/>
      <c r="G107" s="5"/>
      <c r="H107" s="5"/>
      <c r="I107" s="5"/>
      <c r="J107" s="5"/>
      <c r="K107" s="5"/>
      <c r="L107" s="5"/>
      <c r="M107" s="5"/>
      <c r="N107" s="5"/>
      <c r="O107" s="5"/>
      <c r="P107" s="5"/>
      <c r="Q107" s="5"/>
    </row>
    <row r="108" spans="1:17" x14ac:dyDescent="0.45">
      <c r="A108"/>
      <c r="C108" s="5"/>
      <c r="D108" s="5"/>
      <c r="E108" s="5"/>
      <c r="F108" s="5"/>
      <c r="G108" s="5"/>
      <c r="H108" s="5"/>
      <c r="I108" s="5"/>
      <c r="J108" s="5"/>
      <c r="K108" s="5"/>
      <c r="L108" s="5"/>
      <c r="M108" s="5"/>
      <c r="N108" s="5"/>
      <c r="O108" s="5"/>
      <c r="P108" s="5"/>
      <c r="Q108" s="5"/>
    </row>
    <row r="109" spans="1:17" x14ac:dyDescent="0.45">
      <c r="A109"/>
      <c r="C109" s="5"/>
      <c r="D109" s="5"/>
      <c r="E109" s="5"/>
      <c r="F109" s="5"/>
      <c r="G109" s="5"/>
      <c r="H109" s="5"/>
      <c r="I109" s="5"/>
      <c r="J109" s="5"/>
      <c r="K109" s="5"/>
      <c r="L109" s="5"/>
      <c r="M109" s="5"/>
      <c r="N109" s="5"/>
      <c r="O109" s="5"/>
      <c r="P109" s="5"/>
      <c r="Q109" s="5"/>
    </row>
    <row r="110" spans="1:17" x14ac:dyDescent="0.45">
      <c r="A110"/>
      <c r="C110" s="5"/>
      <c r="D110" s="5"/>
      <c r="E110" s="5"/>
      <c r="F110" s="5"/>
      <c r="G110" s="5"/>
      <c r="H110" s="5"/>
      <c r="I110" s="5"/>
      <c r="J110" s="5"/>
      <c r="K110" s="5"/>
      <c r="L110" s="5"/>
      <c r="M110" s="5"/>
      <c r="N110" s="5"/>
      <c r="O110" s="5"/>
      <c r="P110" s="5"/>
      <c r="Q110" s="5"/>
    </row>
    <row r="111" spans="1:17" x14ac:dyDescent="0.45">
      <c r="A111"/>
      <c r="C111" s="5"/>
      <c r="D111" s="5"/>
      <c r="E111" s="5"/>
      <c r="F111" s="5"/>
      <c r="G111" s="5"/>
      <c r="H111" s="5"/>
      <c r="I111" s="5"/>
      <c r="J111" s="5"/>
      <c r="K111" s="5"/>
      <c r="L111" s="5"/>
      <c r="M111" s="5"/>
      <c r="N111" s="5"/>
      <c r="O111" s="5"/>
      <c r="P111" s="5"/>
      <c r="Q111" s="5"/>
    </row>
    <row r="112" spans="1:17" x14ac:dyDescent="0.45">
      <c r="A112"/>
      <c r="C112" s="5"/>
      <c r="D112" s="5"/>
      <c r="E112" s="5"/>
      <c r="F112" s="5"/>
      <c r="G112" s="5"/>
      <c r="H112" s="5"/>
      <c r="I112" s="5"/>
      <c r="J112" s="5"/>
      <c r="K112" s="5"/>
      <c r="L112" s="5"/>
      <c r="M112" s="5"/>
      <c r="N112" s="5"/>
      <c r="O112" s="5"/>
      <c r="P112" s="5"/>
      <c r="Q112" s="5"/>
    </row>
    <row r="113" spans="1:17" x14ac:dyDescent="0.45">
      <c r="A113"/>
      <c r="C113" s="5"/>
      <c r="D113" s="5"/>
      <c r="E113" s="5"/>
      <c r="F113" s="5"/>
      <c r="G113" s="5"/>
      <c r="H113" s="5"/>
      <c r="I113" s="5"/>
      <c r="J113" s="5"/>
      <c r="K113" s="5"/>
      <c r="L113" s="5"/>
      <c r="M113" s="5"/>
      <c r="N113" s="5"/>
      <c r="O113" s="5"/>
      <c r="P113" s="5"/>
      <c r="Q113" s="5"/>
    </row>
    <row r="114" spans="1:17" x14ac:dyDescent="0.45">
      <c r="A114"/>
      <c r="C114" s="5"/>
      <c r="D114" s="5"/>
      <c r="E114" s="5"/>
      <c r="F114" s="5"/>
      <c r="G114" s="5"/>
      <c r="H114" s="5"/>
      <c r="I114" s="5"/>
      <c r="J114" s="5"/>
      <c r="K114" s="5"/>
      <c r="L114" s="5"/>
      <c r="M114" s="5"/>
      <c r="N114" s="5"/>
      <c r="O114" s="5"/>
      <c r="P114" s="5"/>
      <c r="Q114" s="5"/>
    </row>
    <row r="115" spans="1:17" x14ac:dyDescent="0.45">
      <c r="A115"/>
      <c r="C115" s="5"/>
      <c r="D115" s="5"/>
      <c r="E115" s="5"/>
      <c r="F115" s="5"/>
      <c r="G115" s="5"/>
      <c r="H115" s="5"/>
      <c r="I115" s="5"/>
      <c r="J115" s="5"/>
      <c r="K115" s="5"/>
      <c r="L115" s="5"/>
      <c r="M115" s="5"/>
      <c r="N115" s="5"/>
      <c r="O115" s="5"/>
      <c r="P115" s="5"/>
      <c r="Q115" s="5"/>
    </row>
    <row r="116" spans="1:17" x14ac:dyDescent="0.45">
      <c r="A116"/>
      <c r="C116" s="5"/>
      <c r="D116" s="5"/>
      <c r="E116" s="5"/>
      <c r="F116" s="5"/>
      <c r="G116" s="5"/>
      <c r="H116" s="5"/>
      <c r="I116" s="5"/>
      <c r="J116" s="5"/>
      <c r="K116" s="5"/>
      <c r="L116" s="5"/>
      <c r="M116" s="5"/>
      <c r="N116" s="5"/>
      <c r="O116" s="5"/>
      <c r="P116" s="5"/>
      <c r="Q116" s="5"/>
    </row>
    <row r="117" spans="1:17" x14ac:dyDescent="0.45">
      <c r="A117"/>
      <c r="C117" s="5"/>
      <c r="D117" s="5"/>
      <c r="E117" s="5"/>
      <c r="F117" s="5"/>
      <c r="G117" s="5"/>
      <c r="H117" s="5"/>
      <c r="I117" s="5"/>
      <c r="J117" s="5"/>
      <c r="K117" s="5"/>
      <c r="L117" s="5"/>
      <c r="M117" s="5"/>
      <c r="N117" s="5"/>
      <c r="O117" s="5"/>
      <c r="P117" s="5"/>
      <c r="Q117" s="5"/>
    </row>
    <row r="118" spans="1:17" x14ac:dyDescent="0.45">
      <c r="A118"/>
      <c r="C118" s="5"/>
      <c r="D118" s="5"/>
      <c r="E118" s="5"/>
      <c r="F118" s="5"/>
      <c r="G118" s="5"/>
      <c r="H118" s="5"/>
      <c r="I118" s="5"/>
      <c r="J118" s="5"/>
      <c r="K118" s="5"/>
      <c r="L118" s="5"/>
      <c r="M118" s="5"/>
      <c r="N118" s="5"/>
      <c r="O118" s="5"/>
      <c r="P118" s="5"/>
      <c r="Q118" s="5"/>
    </row>
    <row r="119" spans="1:17" x14ac:dyDescent="0.45">
      <c r="A119"/>
      <c r="C119" s="5"/>
      <c r="D119" s="5"/>
      <c r="E119" s="5"/>
      <c r="F119" s="5"/>
      <c r="G119" s="5"/>
      <c r="H119" s="5"/>
      <c r="I119" s="5"/>
      <c r="J119" s="5"/>
      <c r="K119" s="5"/>
      <c r="L119" s="5"/>
      <c r="M119" s="5"/>
      <c r="N119" s="5"/>
      <c r="O119" s="5"/>
      <c r="P119" s="5"/>
      <c r="Q119" s="5"/>
    </row>
    <row r="120" spans="1:17" x14ac:dyDescent="0.45">
      <c r="A120"/>
      <c r="C120" s="5"/>
      <c r="D120" s="5"/>
      <c r="E120" s="5"/>
      <c r="F120" s="5"/>
      <c r="G120" s="5"/>
      <c r="H120" s="5"/>
      <c r="I120" s="5"/>
      <c r="J120" s="5"/>
      <c r="K120" s="5"/>
      <c r="L120" s="5"/>
      <c r="M120" s="5"/>
      <c r="N120" s="5"/>
      <c r="O120" s="5"/>
      <c r="P120" s="5"/>
      <c r="Q120" s="5"/>
    </row>
    <row r="121" spans="1:17" x14ac:dyDescent="0.45">
      <c r="A121"/>
      <c r="C121" s="5"/>
      <c r="D121" s="5"/>
      <c r="E121" s="5"/>
      <c r="F121" s="5"/>
      <c r="G121" s="5"/>
      <c r="H121" s="5"/>
      <c r="I121" s="5"/>
      <c r="J121" s="5"/>
      <c r="K121" s="5"/>
      <c r="L121" s="5"/>
      <c r="M121" s="5"/>
      <c r="N121" s="5"/>
      <c r="O121" s="5"/>
      <c r="P121" s="5"/>
      <c r="Q121" s="5"/>
    </row>
    <row r="122" spans="1:17" x14ac:dyDescent="0.45">
      <c r="A122"/>
      <c r="C122" s="5"/>
      <c r="D122" s="5"/>
      <c r="E122" s="5"/>
      <c r="F122" s="5"/>
      <c r="G122" s="5"/>
      <c r="H122" s="5"/>
      <c r="I122" s="5"/>
      <c r="J122" s="5"/>
      <c r="K122" s="5"/>
      <c r="L122" s="5"/>
      <c r="M122" s="5"/>
      <c r="N122" s="5"/>
      <c r="O122" s="5"/>
      <c r="P122" s="5"/>
      <c r="Q122" s="5"/>
    </row>
    <row r="123" spans="1:17" x14ac:dyDescent="0.45">
      <c r="A123"/>
      <c r="C123" s="5"/>
      <c r="D123" s="5"/>
      <c r="E123" s="5"/>
      <c r="F123" s="5"/>
      <c r="G123" s="5"/>
      <c r="H123" s="5"/>
      <c r="I123" s="5"/>
      <c r="J123" s="5"/>
      <c r="K123" s="5"/>
      <c r="L123" s="5"/>
      <c r="M123" s="5"/>
      <c r="N123" s="5"/>
      <c r="O123" s="5"/>
      <c r="P123" s="5"/>
      <c r="Q123" s="5"/>
    </row>
    <row r="124" spans="1:17" x14ac:dyDescent="0.45">
      <c r="A124"/>
      <c r="C124" s="5"/>
      <c r="D124" s="5"/>
      <c r="E124" s="5"/>
      <c r="F124" s="5"/>
      <c r="G124" s="5"/>
      <c r="H124" s="5"/>
      <c r="I124" s="5"/>
      <c r="J124" s="5"/>
      <c r="K124" s="5"/>
      <c r="L124" s="5"/>
      <c r="M124" s="5"/>
      <c r="N124" s="5"/>
      <c r="O124" s="5"/>
      <c r="P124" s="5"/>
      <c r="Q124" s="5"/>
    </row>
    <row r="125" spans="1:17" x14ac:dyDescent="0.45">
      <c r="A125"/>
      <c r="C125" s="5"/>
      <c r="D125" s="5"/>
      <c r="E125" s="5"/>
      <c r="F125" s="5"/>
      <c r="G125" s="5"/>
      <c r="H125" s="5"/>
      <c r="I125" s="5"/>
      <c r="J125" s="5"/>
      <c r="K125" s="5"/>
      <c r="L125" s="5"/>
      <c r="M125" s="5"/>
      <c r="N125" s="5"/>
      <c r="O125" s="5"/>
      <c r="P125" s="5"/>
      <c r="Q125" s="5"/>
    </row>
    <row r="126" spans="1:17" x14ac:dyDescent="0.45">
      <c r="A126"/>
      <c r="C126" s="5"/>
      <c r="D126" s="5"/>
      <c r="E126" s="5"/>
      <c r="F126" s="5"/>
      <c r="G126" s="5"/>
      <c r="H126" s="5"/>
      <c r="I126" s="5"/>
      <c r="J126" s="5"/>
      <c r="K126" s="5"/>
      <c r="L126" s="5"/>
      <c r="M126" s="5"/>
      <c r="N126" s="5"/>
      <c r="O126" s="5"/>
      <c r="P126" s="5"/>
      <c r="Q126" s="5"/>
    </row>
    <row r="127" spans="1:17" x14ac:dyDescent="0.45">
      <c r="A127"/>
      <c r="C127" s="5"/>
      <c r="D127" s="5"/>
      <c r="E127" s="5"/>
      <c r="F127" s="5"/>
      <c r="G127" s="5"/>
      <c r="H127" s="5"/>
      <c r="I127" s="5"/>
      <c r="J127" s="5"/>
      <c r="K127" s="5"/>
      <c r="L127" s="5"/>
      <c r="M127" s="5"/>
      <c r="N127" s="5"/>
      <c r="O127" s="5"/>
      <c r="P127" s="5"/>
      <c r="Q127" s="5"/>
    </row>
    <row r="128" spans="1:17" x14ac:dyDescent="0.45">
      <c r="A128"/>
      <c r="C128" s="5"/>
      <c r="D128" s="5"/>
      <c r="E128" s="5"/>
      <c r="F128" s="5"/>
      <c r="G128" s="5"/>
      <c r="H128" s="5"/>
      <c r="I128" s="5"/>
      <c r="J128" s="5"/>
      <c r="K128" s="5"/>
      <c r="L128" s="5"/>
      <c r="M128" s="5"/>
      <c r="N128" s="5"/>
      <c r="O128" s="5"/>
      <c r="P128" s="5"/>
      <c r="Q128" s="5"/>
    </row>
    <row r="129" spans="1:17" x14ac:dyDescent="0.45">
      <c r="A129"/>
      <c r="C129" s="5"/>
      <c r="D129" s="5"/>
      <c r="E129" s="5"/>
      <c r="F129" s="5"/>
      <c r="G129" s="5"/>
      <c r="H129" s="5"/>
      <c r="I129" s="5"/>
      <c r="J129" s="5"/>
      <c r="K129" s="5"/>
      <c r="L129" s="5"/>
      <c r="M129" s="5"/>
      <c r="N129" s="5"/>
      <c r="O129" s="5"/>
      <c r="P129" s="5"/>
      <c r="Q129" s="5"/>
    </row>
    <row r="130" spans="1:17" x14ac:dyDescent="0.45">
      <c r="A130"/>
      <c r="C130" s="5"/>
      <c r="D130" s="5"/>
      <c r="E130" s="5"/>
      <c r="F130" s="5"/>
      <c r="G130" s="5"/>
      <c r="H130" s="5"/>
      <c r="I130" s="5"/>
      <c r="J130" s="5"/>
      <c r="K130" s="5"/>
      <c r="L130" s="5"/>
      <c r="M130" s="5"/>
      <c r="N130" s="5"/>
      <c r="O130" s="5"/>
      <c r="P130" s="5"/>
      <c r="Q130" s="5"/>
    </row>
    <row r="131" spans="1:17" x14ac:dyDescent="0.45">
      <c r="A131"/>
      <c r="C131" s="5"/>
      <c r="D131" s="5"/>
      <c r="E131" s="5"/>
      <c r="F131" s="5"/>
      <c r="G131" s="5"/>
      <c r="H131" s="5"/>
      <c r="I131" s="5"/>
      <c r="J131" s="5"/>
      <c r="K131" s="5"/>
      <c r="L131" s="5"/>
      <c r="M131" s="5"/>
      <c r="N131" s="5"/>
      <c r="O131" s="5"/>
      <c r="P131" s="5"/>
      <c r="Q131" s="5"/>
    </row>
    <row r="132" spans="1:17" x14ac:dyDescent="0.45">
      <c r="A132"/>
      <c r="C132" s="5"/>
      <c r="D132" s="5"/>
      <c r="E132" s="5"/>
      <c r="F132" s="5"/>
      <c r="G132" s="5"/>
      <c r="H132" s="5"/>
      <c r="I132" s="5"/>
      <c r="J132" s="5"/>
      <c r="K132" s="5"/>
      <c r="L132" s="5"/>
      <c r="M132" s="5"/>
      <c r="N132" s="5"/>
      <c r="O132" s="5"/>
      <c r="P132" s="5"/>
      <c r="Q132" s="5"/>
    </row>
    <row r="133" spans="1:17" x14ac:dyDescent="0.45">
      <c r="A133"/>
      <c r="C133" s="5"/>
      <c r="D133" s="5"/>
      <c r="E133" s="5"/>
      <c r="F133" s="5"/>
      <c r="G133" s="5"/>
      <c r="H133" s="5"/>
      <c r="I133" s="5"/>
      <c r="J133" s="5"/>
      <c r="K133" s="5"/>
      <c r="L133" s="5"/>
      <c r="M133" s="5"/>
      <c r="N133" s="5"/>
      <c r="O133" s="5"/>
      <c r="P133" s="5"/>
      <c r="Q133" s="5"/>
    </row>
    <row r="134" spans="1:17" x14ac:dyDescent="0.45">
      <c r="A134"/>
      <c r="C134" s="5"/>
      <c r="D134" s="5"/>
      <c r="E134" s="5"/>
      <c r="F134" s="5"/>
      <c r="G134" s="5"/>
      <c r="H134" s="5"/>
      <c r="I134" s="5"/>
      <c r="J134" s="5"/>
      <c r="K134" s="5"/>
      <c r="L134" s="5"/>
      <c r="M134" s="5"/>
      <c r="N134" s="5"/>
      <c r="O134" s="5"/>
      <c r="P134" s="5"/>
      <c r="Q134" s="5"/>
    </row>
    <row r="135" spans="1:17" x14ac:dyDescent="0.45">
      <c r="A135"/>
      <c r="C135" s="5"/>
      <c r="D135" s="5"/>
      <c r="E135" s="5"/>
      <c r="F135" s="5"/>
      <c r="G135" s="5"/>
      <c r="H135" s="5"/>
      <c r="I135" s="5"/>
      <c r="J135" s="5"/>
      <c r="K135" s="5"/>
      <c r="L135" s="5"/>
      <c r="M135" s="5"/>
      <c r="N135" s="5"/>
      <c r="O135" s="5"/>
      <c r="P135" s="5"/>
      <c r="Q135" s="5"/>
    </row>
    <row r="136" spans="1:17" x14ac:dyDescent="0.45">
      <c r="A136"/>
      <c r="C136" s="5"/>
      <c r="D136" s="5"/>
      <c r="E136" s="5"/>
      <c r="F136" s="5"/>
      <c r="G136" s="5"/>
      <c r="H136" s="5"/>
      <c r="I136" s="5"/>
      <c r="J136" s="5"/>
      <c r="K136" s="5"/>
      <c r="L136" s="5"/>
      <c r="M136" s="5"/>
      <c r="N136" s="5"/>
      <c r="O136" s="5"/>
      <c r="P136" s="5"/>
      <c r="Q136" s="5"/>
    </row>
    <row r="137" spans="1:17" x14ac:dyDescent="0.45">
      <c r="A137"/>
      <c r="C137" s="5"/>
      <c r="D137" s="5"/>
      <c r="E137" s="5"/>
      <c r="F137" s="5"/>
      <c r="G137" s="5"/>
      <c r="H137" s="5"/>
      <c r="I137" s="5"/>
      <c r="J137" s="5"/>
      <c r="K137" s="5"/>
      <c r="L137" s="5"/>
      <c r="M137" s="5"/>
      <c r="N137" s="5"/>
      <c r="O137" s="5"/>
      <c r="P137" s="5"/>
      <c r="Q137" s="5"/>
    </row>
    <row r="138" spans="1:17" x14ac:dyDescent="0.45">
      <c r="A138"/>
      <c r="C138" s="5"/>
      <c r="D138" s="5"/>
      <c r="E138" s="5"/>
      <c r="F138" s="5"/>
      <c r="G138" s="5"/>
      <c r="H138" s="5"/>
      <c r="I138" s="5"/>
      <c r="J138" s="5"/>
      <c r="K138" s="5"/>
      <c r="L138" s="5"/>
      <c r="M138" s="5"/>
      <c r="N138" s="5"/>
      <c r="O138" s="5"/>
      <c r="P138" s="5"/>
      <c r="Q138" s="5"/>
    </row>
    <row r="139" spans="1:17" x14ac:dyDescent="0.45">
      <c r="A139"/>
      <c r="C139" s="5"/>
      <c r="D139" s="5"/>
      <c r="E139" s="5"/>
      <c r="F139" s="5"/>
      <c r="G139" s="5"/>
      <c r="H139" s="5"/>
      <c r="I139" s="5"/>
      <c r="J139" s="5"/>
      <c r="K139" s="5"/>
      <c r="L139" s="5"/>
      <c r="M139" s="5"/>
      <c r="N139" s="5"/>
      <c r="O139" s="5"/>
      <c r="P139" s="5"/>
      <c r="Q139" s="5"/>
    </row>
    <row r="140" spans="1:17" x14ac:dyDescent="0.45">
      <c r="A140"/>
      <c r="C140" s="5"/>
      <c r="D140" s="5"/>
      <c r="E140" s="5"/>
      <c r="F140" s="5"/>
      <c r="G140" s="5"/>
      <c r="H140" s="5"/>
      <c r="I140" s="5"/>
      <c r="J140" s="5"/>
      <c r="K140" s="5"/>
      <c r="L140" s="5"/>
      <c r="M140" s="5"/>
      <c r="N140" s="5"/>
      <c r="O140" s="5"/>
      <c r="P140" s="5"/>
      <c r="Q140" s="5"/>
    </row>
    <row r="141" spans="1:17" x14ac:dyDescent="0.45">
      <c r="A141"/>
      <c r="C141" s="5"/>
      <c r="D141" s="5"/>
      <c r="E141" s="5"/>
      <c r="F141" s="5"/>
      <c r="G141" s="5"/>
      <c r="H141" s="5"/>
      <c r="I141" s="5"/>
      <c r="J141" s="5"/>
      <c r="K141" s="5"/>
      <c r="L141" s="5"/>
      <c r="M141" s="5"/>
      <c r="N141" s="5"/>
      <c r="O141" s="5"/>
      <c r="P141" s="5"/>
      <c r="Q141" s="5"/>
    </row>
    <row r="142" spans="1:17" x14ac:dyDescent="0.45">
      <c r="A142"/>
      <c r="C142" s="5"/>
      <c r="D142" s="5"/>
      <c r="E142" s="5"/>
      <c r="F142" s="5"/>
      <c r="G142" s="5"/>
      <c r="H142" s="5"/>
      <c r="I142" s="5"/>
      <c r="J142" s="5"/>
      <c r="K142" s="5"/>
      <c r="L142" s="5"/>
      <c r="M142" s="5"/>
      <c r="N142" s="5"/>
      <c r="O142" s="5"/>
      <c r="P142" s="5"/>
      <c r="Q142" s="5"/>
    </row>
    <row r="143" spans="1:17" x14ac:dyDescent="0.45">
      <c r="A143"/>
      <c r="C143" s="5"/>
      <c r="D143" s="5"/>
      <c r="E143" s="5"/>
      <c r="F143" s="5"/>
      <c r="G143" s="5"/>
      <c r="H143" s="5"/>
      <c r="I143" s="5"/>
      <c r="J143" s="5"/>
      <c r="K143" s="5"/>
      <c r="L143" s="5"/>
      <c r="M143" s="5"/>
      <c r="N143" s="5"/>
      <c r="O143" s="5"/>
      <c r="P143" s="5"/>
      <c r="Q143" s="5"/>
    </row>
    <row r="144" spans="1:17" x14ac:dyDescent="0.45">
      <c r="A144"/>
      <c r="C144" s="5"/>
      <c r="D144" s="5"/>
      <c r="E144" s="5"/>
      <c r="F144" s="5"/>
      <c r="G144" s="5"/>
      <c r="H144" s="5"/>
      <c r="I144" s="5"/>
      <c r="J144" s="5"/>
      <c r="K144" s="5"/>
      <c r="L144" s="5"/>
      <c r="M144" s="5"/>
      <c r="N144" s="5"/>
      <c r="O144" s="5"/>
      <c r="P144" s="5"/>
      <c r="Q144" s="5"/>
    </row>
    <row r="145" spans="1:17" x14ac:dyDescent="0.45">
      <c r="A145"/>
      <c r="C145" s="5"/>
      <c r="D145" s="5"/>
      <c r="E145" s="5"/>
      <c r="F145" s="5"/>
      <c r="G145" s="5"/>
      <c r="H145" s="5"/>
      <c r="I145" s="5"/>
      <c r="J145" s="5"/>
      <c r="K145" s="5"/>
      <c r="L145" s="5"/>
      <c r="M145" s="5"/>
      <c r="N145" s="5"/>
      <c r="O145" s="5"/>
      <c r="P145" s="5"/>
      <c r="Q145" s="5"/>
    </row>
    <row r="146" spans="1:17" x14ac:dyDescent="0.45">
      <c r="A146"/>
      <c r="C146" s="5"/>
      <c r="D146" s="5"/>
      <c r="E146" s="5"/>
      <c r="F146" s="5"/>
      <c r="G146" s="5"/>
      <c r="H146" s="5"/>
      <c r="I146" s="5"/>
      <c r="J146" s="5"/>
      <c r="K146" s="5"/>
      <c r="L146" s="5"/>
      <c r="M146" s="5"/>
      <c r="N146" s="5"/>
      <c r="O146" s="5"/>
      <c r="P146" s="5"/>
      <c r="Q146" s="5"/>
    </row>
    <row r="147" spans="1:17" x14ac:dyDescent="0.45">
      <c r="A147"/>
      <c r="C147" s="5"/>
      <c r="D147" s="5"/>
      <c r="E147" s="5"/>
      <c r="F147" s="5"/>
      <c r="G147" s="5"/>
      <c r="H147" s="5"/>
      <c r="I147" s="5"/>
      <c r="J147" s="5"/>
      <c r="K147" s="5"/>
      <c r="L147" s="5"/>
      <c r="M147" s="5"/>
      <c r="N147" s="5"/>
      <c r="O147" s="5"/>
      <c r="P147" s="5"/>
      <c r="Q147" s="5"/>
    </row>
    <row r="148" spans="1:17" x14ac:dyDescent="0.45">
      <c r="A148"/>
      <c r="C148" s="5"/>
      <c r="D148" s="5"/>
      <c r="E148" s="5"/>
      <c r="F148" s="5"/>
      <c r="G148" s="5"/>
      <c r="H148" s="5"/>
      <c r="I148" s="5"/>
      <c r="J148" s="5"/>
      <c r="K148" s="5"/>
      <c r="L148" s="5"/>
      <c r="M148" s="5"/>
      <c r="N148" s="5"/>
      <c r="O148" s="5"/>
      <c r="P148" s="5"/>
      <c r="Q148" s="5"/>
    </row>
    <row r="149" spans="1:17" x14ac:dyDescent="0.45">
      <c r="A149"/>
      <c r="C149" s="5"/>
      <c r="D149" s="5"/>
      <c r="E149" s="5"/>
      <c r="F149" s="5"/>
      <c r="G149" s="5"/>
      <c r="H149" s="5"/>
      <c r="I149" s="5"/>
      <c r="J149" s="5"/>
      <c r="K149" s="5"/>
      <c r="L149" s="5"/>
      <c r="M149" s="5"/>
      <c r="N149" s="5"/>
      <c r="O149" s="5"/>
      <c r="P149" s="5"/>
      <c r="Q149" s="5"/>
    </row>
    <row r="150" spans="1:17" x14ac:dyDescent="0.45">
      <c r="A150"/>
      <c r="C150" s="5"/>
      <c r="D150" s="5"/>
      <c r="E150" s="5"/>
      <c r="F150" s="5"/>
      <c r="G150" s="5"/>
      <c r="H150" s="5"/>
      <c r="I150" s="5"/>
      <c r="J150" s="5"/>
      <c r="K150" s="5"/>
      <c r="L150" s="5"/>
      <c r="M150" s="5"/>
      <c r="N150" s="5"/>
      <c r="O150" s="5"/>
      <c r="P150" s="5"/>
      <c r="Q150" s="5"/>
    </row>
    <row r="151" spans="1:17" x14ac:dyDescent="0.45">
      <c r="A151"/>
      <c r="C151" s="5"/>
      <c r="D151" s="5"/>
      <c r="E151" s="5"/>
      <c r="F151" s="5"/>
      <c r="G151" s="5"/>
      <c r="H151" s="5"/>
      <c r="I151" s="5"/>
      <c r="J151" s="5"/>
      <c r="K151" s="5"/>
      <c r="L151" s="5"/>
      <c r="M151" s="5"/>
      <c r="N151" s="5"/>
      <c r="O151" s="5"/>
      <c r="P151" s="5"/>
      <c r="Q151" s="5"/>
    </row>
    <row r="152" spans="1:17" x14ac:dyDescent="0.45">
      <c r="A152"/>
      <c r="C152" s="5"/>
      <c r="D152" s="5"/>
      <c r="E152" s="5"/>
      <c r="F152" s="5"/>
      <c r="G152" s="5"/>
      <c r="H152" s="5"/>
      <c r="I152" s="5"/>
      <c r="J152" s="5"/>
      <c r="K152" s="5"/>
      <c r="L152" s="5"/>
      <c r="M152" s="5"/>
      <c r="N152" s="5"/>
      <c r="O152" s="5"/>
      <c r="P152" s="5"/>
      <c r="Q152" s="5"/>
    </row>
    <row r="153" spans="1:17" x14ac:dyDescent="0.45">
      <c r="A153"/>
      <c r="C153" s="5"/>
      <c r="D153" s="5"/>
      <c r="E153" s="5"/>
      <c r="F153" s="5"/>
      <c r="G153" s="5"/>
      <c r="H153" s="5"/>
      <c r="I153" s="5"/>
      <c r="J153" s="5"/>
      <c r="K153" s="5"/>
      <c r="L153" s="5"/>
      <c r="M153" s="5"/>
      <c r="N153" s="5"/>
      <c r="O153" s="5"/>
      <c r="P153" s="5"/>
      <c r="Q153" s="5"/>
    </row>
    <row r="154" spans="1:17" x14ac:dyDescent="0.45">
      <c r="A154"/>
      <c r="C154" s="5"/>
      <c r="D154" s="5"/>
      <c r="E154" s="5"/>
      <c r="F154" s="5"/>
      <c r="G154" s="5"/>
      <c r="H154" s="5"/>
      <c r="I154" s="5"/>
      <c r="J154" s="5"/>
      <c r="K154" s="5"/>
      <c r="L154" s="5"/>
      <c r="M154" s="5"/>
      <c r="N154" s="5"/>
      <c r="O154" s="5"/>
      <c r="P154" s="5"/>
      <c r="Q154" s="5"/>
    </row>
    <row r="155" spans="1:17" x14ac:dyDescent="0.45">
      <c r="A155"/>
      <c r="C155" s="5"/>
      <c r="D155" s="5"/>
      <c r="E155" s="5"/>
      <c r="F155" s="5"/>
      <c r="G155" s="5"/>
      <c r="H155" s="5"/>
      <c r="I155" s="5"/>
      <c r="J155" s="5"/>
      <c r="K155" s="5"/>
      <c r="L155" s="5"/>
      <c r="M155" s="5"/>
      <c r="N155" s="5"/>
      <c r="O155" s="5"/>
      <c r="P155" s="5"/>
      <c r="Q155" s="5"/>
    </row>
    <row r="156" spans="1:17" x14ac:dyDescent="0.45">
      <c r="A156"/>
      <c r="C156" s="5"/>
      <c r="D156" s="5"/>
      <c r="E156" s="5"/>
      <c r="F156" s="5"/>
      <c r="G156" s="5"/>
      <c r="H156" s="5"/>
      <c r="I156" s="5"/>
      <c r="J156" s="5"/>
      <c r="K156" s="5"/>
      <c r="L156" s="5"/>
      <c r="M156" s="5"/>
      <c r="N156" s="5"/>
      <c r="O156" s="5"/>
      <c r="P156" s="5"/>
      <c r="Q156" s="5"/>
    </row>
    <row r="157" spans="1:17" x14ac:dyDescent="0.45">
      <c r="A157"/>
      <c r="C157" s="5"/>
      <c r="D157" s="5"/>
      <c r="E157" s="5"/>
      <c r="F157" s="5"/>
      <c r="G157" s="5"/>
      <c r="H157" s="5"/>
      <c r="I157" s="5"/>
      <c r="J157" s="5"/>
      <c r="K157" s="5"/>
      <c r="L157" s="5"/>
      <c r="M157" s="5"/>
      <c r="N157" s="5"/>
      <c r="O157" s="5"/>
      <c r="P157" s="5"/>
      <c r="Q157" s="5"/>
    </row>
    <row r="158" spans="1:17" x14ac:dyDescent="0.45">
      <c r="A158"/>
      <c r="C158" s="5"/>
      <c r="D158" s="5"/>
      <c r="E158" s="5"/>
      <c r="F158" s="5"/>
      <c r="G158" s="5"/>
      <c r="H158" s="5"/>
      <c r="I158" s="5"/>
      <c r="J158" s="5"/>
      <c r="K158" s="5"/>
      <c r="L158" s="5"/>
      <c r="M158" s="5"/>
      <c r="N158" s="5"/>
      <c r="O158" s="5"/>
      <c r="P158" s="5"/>
      <c r="Q158" s="5"/>
    </row>
    <row r="159" spans="1:17" x14ac:dyDescent="0.45">
      <c r="A159"/>
      <c r="C159" s="5"/>
      <c r="D159" s="5"/>
      <c r="E159" s="5"/>
      <c r="F159" s="5"/>
      <c r="G159" s="5"/>
      <c r="H159" s="5"/>
      <c r="I159" s="5"/>
      <c r="J159" s="5"/>
      <c r="K159" s="5"/>
      <c r="L159" s="5"/>
      <c r="M159" s="5"/>
      <c r="N159" s="5"/>
      <c r="O159" s="5"/>
      <c r="P159" s="5"/>
      <c r="Q159" s="5"/>
    </row>
    <row r="160" spans="1:17" x14ac:dyDescent="0.45">
      <c r="A160"/>
      <c r="C160" s="5"/>
      <c r="D160" s="5"/>
      <c r="E160" s="5"/>
      <c r="F160" s="5"/>
      <c r="G160" s="5"/>
      <c r="H160" s="5"/>
      <c r="I160" s="5"/>
      <c r="J160" s="5"/>
      <c r="K160" s="5"/>
      <c r="L160" s="5"/>
      <c r="M160" s="5"/>
      <c r="N160" s="5"/>
      <c r="O160" s="5"/>
      <c r="P160" s="5"/>
      <c r="Q160" s="5"/>
    </row>
    <row r="161" spans="1:17" x14ac:dyDescent="0.45">
      <c r="A161"/>
      <c r="C161" s="5"/>
      <c r="D161" s="5"/>
      <c r="E161" s="5"/>
      <c r="F161" s="5"/>
      <c r="G161" s="5"/>
      <c r="H161" s="5"/>
      <c r="I161" s="5"/>
      <c r="J161" s="5"/>
      <c r="K161" s="5"/>
      <c r="L161" s="5"/>
      <c r="M161" s="5"/>
      <c r="N161" s="5"/>
      <c r="O161" s="5"/>
      <c r="P161" s="5"/>
      <c r="Q161" s="5"/>
    </row>
    <row r="162" spans="1:17" x14ac:dyDescent="0.45">
      <c r="A162"/>
      <c r="C162" s="5"/>
      <c r="D162" s="5"/>
      <c r="E162" s="5"/>
      <c r="F162" s="5"/>
      <c r="G162" s="5"/>
      <c r="H162" s="5"/>
      <c r="I162" s="5"/>
      <c r="J162" s="5"/>
      <c r="K162" s="5"/>
      <c r="L162" s="5"/>
      <c r="M162" s="5"/>
      <c r="N162" s="5"/>
      <c r="O162" s="5"/>
      <c r="P162" s="5"/>
      <c r="Q162" s="5"/>
    </row>
    <row r="163" spans="1:17" x14ac:dyDescent="0.45">
      <c r="A163"/>
      <c r="C163" s="5"/>
      <c r="D163" s="5"/>
      <c r="E163" s="5"/>
      <c r="F163" s="5"/>
      <c r="G163" s="5"/>
      <c r="H163" s="5"/>
      <c r="I163" s="5"/>
      <c r="J163" s="5"/>
      <c r="K163" s="5"/>
      <c r="L163" s="5"/>
      <c r="M163" s="5"/>
      <c r="N163" s="5"/>
      <c r="O163" s="5"/>
      <c r="P163" s="5"/>
      <c r="Q163" s="5"/>
    </row>
    <row r="164" spans="1:17" x14ac:dyDescent="0.45">
      <c r="A164"/>
      <c r="C164" s="5"/>
      <c r="D164" s="5"/>
      <c r="E164" s="5"/>
      <c r="F164" s="5"/>
      <c r="G164" s="5"/>
      <c r="H164" s="5"/>
      <c r="I164" s="5"/>
      <c r="J164" s="5"/>
      <c r="K164" s="5"/>
      <c r="L164" s="5"/>
      <c r="M164" s="5"/>
      <c r="N164" s="5"/>
      <c r="O164" s="5"/>
      <c r="P164" s="5"/>
      <c r="Q164" s="5"/>
    </row>
    <row r="165" spans="1:17" x14ac:dyDescent="0.45">
      <c r="A165"/>
      <c r="C165" s="5"/>
      <c r="D165" s="5"/>
      <c r="E165" s="5"/>
      <c r="F165" s="5"/>
      <c r="G165" s="5"/>
      <c r="H165" s="5"/>
      <c r="I165" s="5"/>
      <c r="J165" s="5"/>
      <c r="K165" s="5"/>
      <c r="L165" s="5"/>
      <c r="M165" s="5"/>
      <c r="N165" s="5"/>
      <c r="O165" s="5"/>
      <c r="P165" s="5"/>
      <c r="Q165" s="5"/>
    </row>
    <row r="166" spans="1:17" x14ac:dyDescent="0.45">
      <c r="A166"/>
      <c r="C166" s="5"/>
      <c r="D166" s="5"/>
      <c r="E166" s="5"/>
      <c r="F166" s="5"/>
      <c r="G166" s="5"/>
      <c r="H166" s="5"/>
      <c r="I166" s="5"/>
      <c r="J166" s="5"/>
      <c r="K166" s="5"/>
      <c r="L166" s="5"/>
      <c r="M166" s="5"/>
      <c r="N166" s="5"/>
      <c r="O166" s="5"/>
      <c r="P166" s="5"/>
      <c r="Q166" s="5"/>
    </row>
    <row r="167" spans="1:17" x14ac:dyDescent="0.45">
      <c r="A167"/>
      <c r="C167" s="5"/>
      <c r="D167" s="5"/>
      <c r="E167" s="5"/>
      <c r="F167" s="5"/>
      <c r="G167" s="5"/>
      <c r="H167" s="5"/>
      <c r="I167" s="5"/>
      <c r="J167" s="5"/>
      <c r="K167" s="5"/>
      <c r="L167" s="5"/>
      <c r="M167" s="5"/>
      <c r="N167" s="5"/>
      <c r="O167" s="5"/>
      <c r="P167" s="5"/>
      <c r="Q167" s="5"/>
    </row>
    <row r="168" spans="1:17" x14ac:dyDescent="0.45">
      <c r="A168"/>
      <c r="C168" s="5"/>
      <c r="D168" s="5"/>
      <c r="E168" s="5"/>
      <c r="F168" s="5"/>
      <c r="G168" s="5"/>
      <c r="H168" s="5"/>
      <c r="I168" s="5"/>
      <c r="J168" s="5"/>
      <c r="K168" s="5"/>
      <c r="L168" s="5"/>
      <c r="M168" s="5"/>
      <c r="N168" s="5"/>
      <c r="O168" s="5"/>
      <c r="P168" s="5"/>
      <c r="Q168" s="5"/>
    </row>
    <row r="169" spans="1:17" x14ac:dyDescent="0.45">
      <c r="A169"/>
      <c r="C169" s="5"/>
      <c r="D169" s="5"/>
      <c r="E169" s="5"/>
      <c r="F169" s="5"/>
      <c r="G169" s="5"/>
      <c r="H169" s="5"/>
      <c r="I169" s="5"/>
      <c r="J169" s="5"/>
      <c r="K169" s="5"/>
      <c r="L169" s="5"/>
      <c r="M169" s="5"/>
      <c r="N169" s="5"/>
      <c r="O169" s="5"/>
      <c r="P169" s="5"/>
      <c r="Q169" s="5"/>
    </row>
    <row r="170" spans="1:17" x14ac:dyDescent="0.45">
      <c r="A170"/>
      <c r="C170" s="5"/>
      <c r="D170" s="5"/>
      <c r="E170" s="5"/>
      <c r="F170" s="5"/>
      <c r="G170" s="5"/>
      <c r="H170" s="5"/>
      <c r="I170" s="5"/>
      <c r="J170" s="5"/>
      <c r="K170" s="5"/>
      <c r="L170" s="5"/>
      <c r="M170" s="5"/>
      <c r="N170" s="5"/>
      <c r="O170" s="5"/>
      <c r="P170" s="5"/>
      <c r="Q170" s="5"/>
    </row>
    <row r="171" spans="1:17" x14ac:dyDescent="0.45">
      <c r="A171"/>
      <c r="C171" s="5"/>
      <c r="D171" s="5"/>
      <c r="E171" s="5"/>
      <c r="F171" s="5"/>
      <c r="G171" s="5"/>
      <c r="H171" s="5"/>
      <c r="I171" s="5"/>
      <c r="J171" s="5"/>
      <c r="K171" s="5"/>
      <c r="L171" s="5"/>
      <c r="M171" s="5"/>
      <c r="N171" s="5"/>
      <c r="O171" s="5"/>
      <c r="P171" s="5"/>
      <c r="Q171" s="5"/>
    </row>
    <row r="172" spans="1:17" x14ac:dyDescent="0.45">
      <c r="A172"/>
      <c r="C172" s="5"/>
      <c r="D172" s="5"/>
      <c r="E172" s="5"/>
      <c r="F172" s="5"/>
      <c r="G172" s="5"/>
      <c r="H172" s="5"/>
      <c r="I172" s="5"/>
      <c r="J172" s="5"/>
      <c r="K172" s="5"/>
      <c r="L172" s="5"/>
      <c r="M172" s="5"/>
      <c r="N172" s="5"/>
      <c r="O172" s="5"/>
      <c r="P172" s="5"/>
      <c r="Q172" s="5"/>
    </row>
    <row r="173" spans="1:17" x14ac:dyDescent="0.45">
      <c r="A173"/>
      <c r="C173" s="5"/>
      <c r="D173" s="5"/>
      <c r="E173" s="5"/>
      <c r="F173" s="5"/>
      <c r="G173" s="5"/>
      <c r="H173" s="5"/>
      <c r="I173" s="5"/>
      <c r="J173" s="5"/>
      <c r="K173" s="5"/>
      <c r="L173" s="5"/>
      <c r="M173" s="5"/>
      <c r="N173" s="5"/>
      <c r="O173" s="5"/>
      <c r="P173" s="5"/>
      <c r="Q173" s="5"/>
    </row>
    <row r="174" spans="1:17" x14ac:dyDescent="0.45">
      <c r="A174"/>
      <c r="C174" s="5"/>
      <c r="D174" s="5"/>
      <c r="E174" s="5"/>
      <c r="F174" s="5"/>
      <c r="G174" s="5"/>
      <c r="H174" s="5"/>
      <c r="I174" s="5"/>
      <c r="J174" s="5"/>
      <c r="K174" s="5"/>
      <c r="L174" s="5"/>
      <c r="M174" s="5"/>
      <c r="N174" s="5"/>
      <c r="O174" s="5"/>
      <c r="P174" s="5"/>
      <c r="Q174" s="5"/>
    </row>
    <row r="175" spans="1:17" x14ac:dyDescent="0.45">
      <c r="A175"/>
      <c r="C175" s="5"/>
      <c r="D175" s="5"/>
      <c r="E175" s="5"/>
      <c r="F175" s="5"/>
      <c r="G175" s="5"/>
      <c r="H175" s="5"/>
      <c r="I175" s="5"/>
      <c r="J175" s="5"/>
      <c r="K175" s="5"/>
      <c r="L175" s="5"/>
      <c r="M175" s="5"/>
      <c r="N175" s="5"/>
      <c r="O175" s="5"/>
      <c r="P175" s="5"/>
      <c r="Q175" s="5"/>
    </row>
    <row r="176" spans="1:17" x14ac:dyDescent="0.45">
      <c r="A176"/>
      <c r="C176" s="5"/>
      <c r="D176" s="5"/>
      <c r="E176" s="5"/>
      <c r="F176" s="5"/>
      <c r="G176" s="5"/>
      <c r="H176" s="5"/>
      <c r="I176" s="5"/>
      <c r="J176" s="5"/>
      <c r="K176" s="5"/>
      <c r="L176" s="5"/>
      <c r="M176" s="5"/>
      <c r="N176" s="5"/>
      <c r="O176" s="5"/>
      <c r="P176" s="5"/>
      <c r="Q176" s="5"/>
    </row>
    <row r="177" spans="1:17" x14ac:dyDescent="0.45">
      <c r="A177"/>
      <c r="C177" s="5"/>
      <c r="D177" s="5"/>
      <c r="E177" s="5"/>
      <c r="F177" s="5"/>
      <c r="G177" s="5"/>
      <c r="H177" s="5"/>
      <c r="I177" s="5"/>
      <c r="J177" s="5"/>
      <c r="K177" s="5"/>
      <c r="L177" s="5"/>
      <c r="M177" s="5"/>
      <c r="N177" s="5"/>
      <c r="O177" s="5"/>
      <c r="P177" s="5"/>
      <c r="Q177" s="5"/>
    </row>
    <row r="178" spans="1:17" x14ac:dyDescent="0.45">
      <c r="A178"/>
      <c r="C178" s="5"/>
      <c r="D178" s="5"/>
      <c r="E178" s="5"/>
      <c r="F178" s="5"/>
      <c r="G178" s="5"/>
      <c r="H178" s="5"/>
      <c r="I178" s="5"/>
      <c r="J178" s="5"/>
      <c r="K178" s="5"/>
      <c r="L178" s="5"/>
      <c r="M178" s="5"/>
      <c r="N178" s="5"/>
      <c r="O178" s="5"/>
      <c r="P178" s="5"/>
      <c r="Q178" s="5"/>
    </row>
    <row r="179" spans="1:17" x14ac:dyDescent="0.45">
      <c r="A179"/>
      <c r="C179" s="5"/>
      <c r="D179" s="5"/>
      <c r="E179" s="5"/>
      <c r="F179" s="5"/>
      <c r="G179" s="5"/>
      <c r="H179" s="5"/>
      <c r="I179" s="5"/>
      <c r="J179" s="5"/>
      <c r="K179" s="5"/>
      <c r="L179" s="5"/>
      <c r="M179" s="5"/>
      <c r="N179" s="5"/>
      <c r="O179" s="5"/>
      <c r="P179" s="5"/>
      <c r="Q179" s="5"/>
    </row>
    <row r="180" spans="1:17" x14ac:dyDescent="0.45">
      <c r="A180"/>
      <c r="C180" s="5"/>
      <c r="D180" s="5"/>
      <c r="E180" s="5"/>
      <c r="F180" s="5"/>
      <c r="G180" s="5"/>
      <c r="H180" s="5"/>
      <c r="I180" s="5"/>
      <c r="J180" s="5"/>
      <c r="K180" s="5"/>
      <c r="L180" s="5"/>
      <c r="M180" s="5"/>
      <c r="N180" s="5"/>
      <c r="O180" s="5"/>
      <c r="P180" s="5"/>
      <c r="Q180" s="5"/>
    </row>
    <row r="181" spans="1:17" x14ac:dyDescent="0.45">
      <c r="A181"/>
      <c r="C181" s="5"/>
      <c r="D181" s="5"/>
      <c r="E181" s="5"/>
      <c r="F181" s="5"/>
      <c r="G181" s="5"/>
      <c r="H181" s="5"/>
      <c r="I181" s="5"/>
      <c r="J181" s="5"/>
      <c r="K181" s="5"/>
      <c r="L181" s="5"/>
      <c r="M181" s="5"/>
      <c r="N181" s="5"/>
      <c r="O181" s="5"/>
      <c r="P181" s="5"/>
      <c r="Q181" s="5"/>
    </row>
    <row r="182" spans="1:17" x14ac:dyDescent="0.45">
      <c r="A182"/>
      <c r="C182" s="5"/>
      <c r="D182" s="5"/>
      <c r="E182" s="5"/>
      <c r="F182" s="5"/>
      <c r="G182" s="5"/>
      <c r="H182" s="5"/>
      <c r="I182" s="5"/>
      <c r="J182" s="5"/>
      <c r="K182" s="5"/>
      <c r="L182" s="5"/>
      <c r="M182" s="5"/>
      <c r="N182" s="5"/>
      <c r="O182" s="5"/>
      <c r="P182" s="5"/>
      <c r="Q182" s="5"/>
    </row>
    <row r="183" spans="1:17" x14ac:dyDescent="0.45">
      <c r="A183"/>
      <c r="C183" s="5"/>
      <c r="D183" s="5"/>
      <c r="E183" s="5"/>
      <c r="F183" s="5"/>
      <c r="G183" s="5"/>
      <c r="H183" s="5"/>
      <c r="I183" s="5"/>
      <c r="J183" s="5"/>
      <c r="K183" s="5"/>
      <c r="L183" s="5"/>
      <c r="M183" s="5"/>
      <c r="N183" s="5"/>
      <c r="O183" s="5"/>
      <c r="P183" s="5"/>
      <c r="Q183" s="5"/>
    </row>
    <row r="184" spans="1:17" x14ac:dyDescent="0.45">
      <c r="A184"/>
      <c r="C184" s="5"/>
      <c r="D184" s="5"/>
      <c r="E184" s="5"/>
      <c r="F184" s="5"/>
      <c r="G184" s="5"/>
      <c r="H184" s="5"/>
      <c r="I184" s="5"/>
      <c r="J184" s="5"/>
      <c r="K184" s="5"/>
      <c r="L184" s="5"/>
      <c r="M184" s="5"/>
      <c r="N184" s="5"/>
      <c r="O184" s="5"/>
      <c r="P184" s="5"/>
      <c r="Q184" s="5"/>
    </row>
    <row r="185" spans="1:17" x14ac:dyDescent="0.45">
      <c r="A185"/>
      <c r="C185" s="5"/>
      <c r="D185" s="5"/>
      <c r="E185" s="5"/>
      <c r="F185" s="5"/>
      <c r="G185" s="5"/>
      <c r="H185" s="5"/>
      <c r="I185" s="5"/>
      <c r="J185" s="5"/>
      <c r="K185" s="5"/>
      <c r="L185" s="5"/>
      <c r="M185" s="5"/>
      <c r="N185" s="5"/>
      <c r="O185" s="5"/>
      <c r="P185" s="5"/>
      <c r="Q185" s="5"/>
    </row>
    <row r="186" spans="1:17" x14ac:dyDescent="0.45">
      <c r="A186"/>
      <c r="C186" s="5"/>
      <c r="D186" s="5"/>
      <c r="E186" s="5"/>
      <c r="F186" s="5"/>
      <c r="G186" s="5"/>
      <c r="H186" s="5"/>
      <c r="I186" s="5"/>
      <c r="J186" s="5"/>
      <c r="K186" s="5"/>
      <c r="L186" s="5"/>
      <c r="M186" s="5"/>
      <c r="N186" s="5"/>
      <c r="O186" s="5"/>
      <c r="P186" s="5"/>
      <c r="Q186" s="5"/>
    </row>
    <row r="187" spans="1:17" x14ac:dyDescent="0.45">
      <c r="A187"/>
      <c r="C187" s="5"/>
      <c r="D187" s="5"/>
      <c r="E187" s="5"/>
      <c r="F187" s="5"/>
      <c r="G187" s="5"/>
      <c r="H187" s="5"/>
      <c r="I187" s="5"/>
      <c r="J187" s="5"/>
      <c r="K187" s="5"/>
      <c r="L187" s="5"/>
      <c r="M187" s="5"/>
      <c r="N187" s="5"/>
      <c r="O187" s="5"/>
      <c r="P187" s="5"/>
      <c r="Q187" s="5"/>
    </row>
    <row r="188" spans="1:17" x14ac:dyDescent="0.45">
      <c r="A188"/>
      <c r="C188" s="5"/>
      <c r="D188" s="5"/>
      <c r="E188" s="5"/>
      <c r="F188" s="5"/>
      <c r="G188" s="5"/>
      <c r="H188" s="5"/>
      <c r="I188" s="5"/>
      <c r="J188" s="5"/>
      <c r="K188" s="5"/>
      <c r="L188" s="5"/>
      <c r="M188" s="5"/>
      <c r="N188" s="5"/>
      <c r="O188" s="5"/>
      <c r="P188" s="5"/>
      <c r="Q188" s="5"/>
    </row>
    <row r="189" spans="1:17" x14ac:dyDescent="0.45">
      <c r="A189"/>
      <c r="C189" s="5"/>
      <c r="D189" s="5"/>
      <c r="E189" s="5"/>
      <c r="F189" s="5"/>
      <c r="G189" s="5"/>
      <c r="H189" s="5"/>
      <c r="I189" s="5"/>
      <c r="J189" s="5"/>
      <c r="K189" s="5"/>
      <c r="L189" s="5"/>
      <c r="M189" s="5"/>
      <c r="N189" s="5"/>
      <c r="O189" s="5"/>
      <c r="P189" s="5"/>
      <c r="Q189" s="5"/>
    </row>
    <row r="190" spans="1:17" x14ac:dyDescent="0.45">
      <c r="A190"/>
      <c r="C190" s="5"/>
      <c r="D190" s="5"/>
      <c r="E190" s="5"/>
      <c r="F190" s="5"/>
      <c r="G190" s="5"/>
      <c r="H190" s="5"/>
      <c r="I190" s="5"/>
      <c r="J190" s="5"/>
      <c r="K190" s="5"/>
      <c r="L190" s="5"/>
      <c r="M190" s="5"/>
      <c r="N190" s="5"/>
      <c r="O190" s="5"/>
      <c r="P190" s="5"/>
      <c r="Q190" s="5"/>
    </row>
    <row r="191" spans="1:17" x14ac:dyDescent="0.45">
      <c r="A191"/>
      <c r="C191" s="5"/>
      <c r="D191" s="5"/>
      <c r="E191" s="5"/>
      <c r="F191" s="5"/>
      <c r="G191" s="5"/>
      <c r="H191" s="5"/>
      <c r="I191" s="5"/>
      <c r="J191" s="5"/>
      <c r="K191" s="5"/>
      <c r="L191" s="5"/>
      <c r="M191" s="5"/>
      <c r="N191" s="5"/>
      <c r="O191" s="5"/>
      <c r="P191" s="5"/>
      <c r="Q191" s="5"/>
    </row>
    <row r="192" spans="1:17" x14ac:dyDescent="0.45">
      <c r="A192"/>
      <c r="C192" s="5"/>
      <c r="D192" s="5"/>
      <c r="E192" s="5"/>
      <c r="F192" s="5"/>
      <c r="G192" s="5"/>
      <c r="H192" s="5"/>
      <c r="I192" s="5"/>
      <c r="J192" s="5"/>
      <c r="K192" s="5"/>
      <c r="L192" s="5"/>
      <c r="M192" s="5"/>
      <c r="N192" s="5"/>
      <c r="O192" s="5"/>
      <c r="P192" s="5"/>
      <c r="Q192" s="5"/>
    </row>
    <row r="193" spans="1:17" x14ac:dyDescent="0.45">
      <c r="A193"/>
      <c r="C193" s="5"/>
      <c r="D193" s="5"/>
      <c r="E193" s="5"/>
      <c r="F193" s="5"/>
      <c r="G193" s="5"/>
      <c r="H193" s="5"/>
      <c r="I193" s="5"/>
      <c r="J193" s="5"/>
      <c r="K193" s="5"/>
      <c r="L193" s="5"/>
      <c r="M193" s="5"/>
      <c r="N193" s="5"/>
      <c r="O193" s="5"/>
      <c r="P193" s="5"/>
      <c r="Q193" s="5"/>
    </row>
    <row r="194" spans="1:17" x14ac:dyDescent="0.45">
      <c r="A194"/>
      <c r="C194" s="5"/>
      <c r="D194" s="5"/>
      <c r="E194" s="5"/>
      <c r="F194" s="5"/>
      <c r="G194" s="5"/>
      <c r="H194" s="5"/>
      <c r="I194" s="5"/>
      <c r="J194" s="5"/>
      <c r="K194" s="5"/>
      <c r="L194" s="5"/>
      <c r="M194" s="5"/>
      <c r="N194" s="5"/>
      <c r="O194" s="5"/>
      <c r="P194" s="5"/>
      <c r="Q194" s="5"/>
    </row>
    <row r="195" spans="1:17" x14ac:dyDescent="0.45">
      <c r="A195"/>
      <c r="C195" s="5"/>
      <c r="D195" s="5"/>
      <c r="E195" s="5"/>
      <c r="F195" s="5"/>
      <c r="G195" s="5"/>
      <c r="H195" s="5"/>
      <c r="I195" s="5"/>
      <c r="J195" s="5"/>
      <c r="K195" s="5"/>
      <c r="L195" s="5"/>
      <c r="M195" s="5"/>
      <c r="N195" s="5"/>
      <c r="O195" s="5"/>
      <c r="P195" s="5"/>
      <c r="Q195" s="5"/>
    </row>
    <row r="196" spans="1:17" x14ac:dyDescent="0.45">
      <c r="A196"/>
      <c r="C196" s="5"/>
      <c r="D196" s="5"/>
      <c r="E196" s="5"/>
      <c r="F196" s="5"/>
      <c r="G196" s="5"/>
      <c r="H196" s="5"/>
      <c r="I196" s="5"/>
      <c r="J196" s="5"/>
      <c r="K196" s="5"/>
      <c r="L196" s="5"/>
      <c r="M196" s="5"/>
      <c r="N196" s="5"/>
      <c r="O196" s="5"/>
      <c r="P196" s="5"/>
      <c r="Q196" s="5"/>
    </row>
    <row r="197" spans="1:17" x14ac:dyDescent="0.45">
      <c r="A197"/>
      <c r="C197" s="5"/>
      <c r="D197" s="5"/>
      <c r="E197" s="5"/>
      <c r="F197" s="5"/>
      <c r="G197" s="5"/>
      <c r="H197" s="5"/>
      <c r="I197" s="5"/>
      <c r="J197" s="5"/>
      <c r="K197" s="5"/>
      <c r="L197" s="5"/>
      <c r="M197" s="5"/>
      <c r="N197" s="5"/>
      <c r="O197" s="5"/>
      <c r="P197" s="5"/>
      <c r="Q197" s="5"/>
    </row>
    <row r="198" spans="1:17" x14ac:dyDescent="0.45">
      <c r="A198"/>
      <c r="C198" s="5"/>
      <c r="D198" s="5"/>
      <c r="E198" s="5"/>
      <c r="F198" s="5"/>
      <c r="G198" s="5"/>
      <c r="H198" s="5"/>
      <c r="I198" s="5"/>
      <c r="J198" s="5"/>
      <c r="K198" s="5"/>
      <c r="L198" s="5"/>
      <c r="M198" s="5"/>
      <c r="N198" s="5"/>
      <c r="O198" s="5"/>
      <c r="P198" s="5"/>
      <c r="Q198" s="5"/>
    </row>
    <row r="199" spans="1:17" x14ac:dyDescent="0.45">
      <c r="A199"/>
      <c r="C199" s="5"/>
      <c r="D199" s="5"/>
      <c r="E199" s="5"/>
      <c r="F199" s="5"/>
      <c r="G199" s="5"/>
      <c r="H199" s="5"/>
      <c r="I199" s="5"/>
      <c r="J199" s="5"/>
      <c r="K199" s="5"/>
      <c r="L199" s="5"/>
      <c r="M199" s="5"/>
      <c r="N199" s="5"/>
      <c r="O199" s="5"/>
      <c r="P199" s="5"/>
      <c r="Q199" s="5"/>
    </row>
    <row r="200" spans="1:17" x14ac:dyDescent="0.45">
      <c r="A200"/>
      <c r="C200" s="5"/>
      <c r="D200" s="5"/>
      <c r="E200" s="5"/>
      <c r="F200" s="5"/>
      <c r="G200" s="5"/>
      <c r="H200" s="5"/>
      <c r="I200" s="5"/>
      <c r="J200" s="5"/>
      <c r="K200" s="5"/>
      <c r="L200" s="5"/>
      <c r="M200" s="5"/>
      <c r="N200" s="5"/>
      <c r="O200" s="5"/>
      <c r="P200" s="5"/>
      <c r="Q200" s="5"/>
    </row>
    <row r="201" spans="1:17" x14ac:dyDescent="0.45">
      <c r="A201"/>
      <c r="C201" s="5"/>
      <c r="D201" s="5"/>
      <c r="E201" s="5"/>
      <c r="F201" s="5"/>
      <c r="G201" s="5"/>
      <c r="H201" s="5"/>
      <c r="I201" s="5"/>
      <c r="J201" s="5"/>
      <c r="K201" s="5"/>
      <c r="L201" s="5"/>
      <c r="M201" s="5"/>
      <c r="N201" s="5"/>
      <c r="O201" s="5"/>
      <c r="P201" s="5"/>
      <c r="Q201" s="5"/>
    </row>
    <row r="202" spans="1:17" x14ac:dyDescent="0.45">
      <c r="A202"/>
      <c r="C202" s="5"/>
      <c r="D202" s="5"/>
      <c r="E202" s="5"/>
      <c r="F202" s="5"/>
      <c r="G202" s="5"/>
      <c r="H202" s="5"/>
      <c r="I202" s="5"/>
      <c r="J202" s="5"/>
      <c r="K202" s="5"/>
      <c r="L202" s="5"/>
      <c r="M202" s="5"/>
      <c r="N202" s="5"/>
      <c r="O202" s="5"/>
      <c r="P202" s="5"/>
      <c r="Q202" s="5"/>
    </row>
    <row r="203" spans="1:17" x14ac:dyDescent="0.45">
      <c r="A203"/>
      <c r="C203" s="5"/>
      <c r="D203" s="5"/>
      <c r="E203" s="5"/>
      <c r="F203" s="5"/>
      <c r="G203" s="5"/>
      <c r="H203" s="5"/>
      <c r="I203" s="5"/>
      <c r="J203" s="5"/>
      <c r="K203" s="5"/>
      <c r="L203" s="5"/>
      <c r="M203" s="5"/>
      <c r="N203" s="5"/>
      <c r="O203" s="5"/>
      <c r="P203" s="5"/>
      <c r="Q203" s="5"/>
    </row>
    <row r="204" spans="1:17" x14ac:dyDescent="0.45">
      <c r="A204"/>
      <c r="C204" s="5"/>
      <c r="D204" s="5"/>
      <c r="E204" s="5"/>
      <c r="F204" s="5"/>
      <c r="G204" s="5"/>
      <c r="H204" s="5"/>
      <c r="I204" s="5"/>
      <c r="J204" s="5"/>
      <c r="K204" s="5"/>
      <c r="L204" s="5"/>
      <c r="M204" s="5"/>
      <c r="N204" s="5"/>
      <c r="O204" s="5"/>
      <c r="P204" s="5"/>
      <c r="Q204" s="5"/>
    </row>
    <row r="205" spans="1:17" x14ac:dyDescent="0.45">
      <c r="A205"/>
      <c r="C205" s="5"/>
      <c r="D205" s="5"/>
      <c r="E205" s="5"/>
      <c r="F205" s="5"/>
      <c r="G205" s="5"/>
      <c r="H205" s="5"/>
      <c r="I205" s="5"/>
      <c r="J205" s="5"/>
      <c r="K205" s="5"/>
      <c r="L205" s="5"/>
      <c r="M205" s="5"/>
      <c r="N205" s="5"/>
      <c r="O205" s="5"/>
      <c r="P205" s="5"/>
      <c r="Q205" s="5"/>
    </row>
    <row r="206" spans="1:17" x14ac:dyDescent="0.45">
      <c r="A206"/>
      <c r="C206" s="5"/>
      <c r="D206" s="5"/>
      <c r="E206" s="5"/>
      <c r="F206" s="5"/>
      <c r="G206" s="5"/>
      <c r="H206" s="5"/>
      <c r="I206" s="5"/>
      <c r="J206" s="5"/>
      <c r="K206" s="5"/>
      <c r="L206" s="5"/>
      <c r="M206" s="5"/>
      <c r="N206" s="5"/>
      <c r="O206" s="5"/>
      <c r="P206" s="5"/>
      <c r="Q206" s="5"/>
    </row>
    <row r="207" spans="1:17" x14ac:dyDescent="0.45">
      <c r="A207"/>
      <c r="C207" s="5"/>
      <c r="D207" s="5"/>
      <c r="E207" s="5"/>
      <c r="F207" s="5"/>
      <c r="G207" s="5"/>
      <c r="H207" s="5"/>
      <c r="I207" s="5"/>
      <c r="J207" s="5"/>
      <c r="K207" s="5"/>
      <c r="L207" s="5"/>
      <c r="M207" s="5"/>
      <c r="N207" s="5"/>
      <c r="O207" s="5"/>
      <c r="P207" s="5"/>
      <c r="Q207" s="5"/>
    </row>
    <row r="208" spans="1:17" x14ac:dyDescent="0.45">
      <c r="A208"/>
      <c r="C208" s="5"/>
      <c r="D208" s="5"/>
      <c r="E208" s="5"/>
      <c r="F208" s="5"/>
      <c r="G208" s="5"/>
      <c r="H208" s="5"/>
      <c r="I208" s="5"/>
      <c r="J208" s="5"/>
      <c r="K208" s="5"/>
      <c r="L208" s="5"/>
      <c r="M208" s="5"/>
      <c r="N208" s="5"/>
      <c r="O208" s="5"/>
      <c r="P208" s="5"/>
      <c r="Q208" s="5"/>
    </row>
    <row r="209" spans="1:17" x14ac:dyDescent="0.45">
      <c r="A209"/>
      <c r="C209" s="5"/>
      <c r="D209" s="5"/>
      <c r="E209" s="5"/>
      <c r="F209" s="5"/>
      <c r="G209" s="5"/>
      <c r="H209" s="5"/>
      <c r="I209" s="5"/>
      <c r="J209" s="5"/>
      <c r="K209" s="5"/>
      <c r="L209" s="5"/>
      <c r="M209" s="5"/>
      <c r="N209" s="5"/>
      <c r="O209" s="5"/>
      <c r="P209" s="5"/>
      <c r="Q209" s="5"/>
    </row>
    <row r="210" spans="1:17" x14ac:dyDescent="0.45">
      <c r="A210"/>
      <c r="C210" s="5"/>
      <c r="D210" s="5"/>
      <c r="E210" s="5"/>
      <c r="F210" s="5"/>
      <c r="G210" s="5"/>
      <c r="H210" s="5"/>
      <c r="I210" s="5"/>
      <c r="J210" s="5"/>
      <c r="K210" s="5"/>
      <c r="L210" s="5"/>
      <c r="M210" s="5"/>
      <c r="N210" s="5"/>
      <c r="O210" s="5"/>
      <c r="P210" s="5"/>
      <c r="Q210" s="5"/>
    </row>
    <row r="211" spans="1:17" x14ac:dyDescent="0.45">
      <c r="A211"/>
      <c r="C211" s="5"/>
      <c r="D211" s="5"/>
      <c r="E211" s="5"/>
      <c r="F211" s="5"/>
      <c r="G211" s="5"/>
      <c r="H211" s="5"/>
      <c r="I211" s="5"/>
      <c r="J211" s="5"/>
      <c r="K211" s="5"/>
      <c r="L211" s="5"/>
      <c r="M211" s="5"/>
      <c r="N211" s="5"/>
      <c r="O211" s="5"/>
      <c r="P211" s="5"/>
      <c r="Q211" s="5"/>
    </row>
    <row r="212" spans="1:17" x14ac:dyDescent="0.45">
      <c r="A212"/>
      <c r="C212" s="5"/>
      <c r="D212" s="5"/>
      <c r="E212" s="5"/>
      <c r="F212" s="5"/>
      <c r="G212" s="5"/>
      <c r="H212" s="5"/>
      <c r="I212" s="5"/>
      <c r="J212" s="5"/>
      <c r="K212" s="5"/>
      <c r="L212" s="5"/>
      <c r="M212" s="5"/>
      <c r="N212" s="5"/>
      <c r="O212" s="5"/>
      <c r="P212" s="5"/>
      <c r="Q212" s="5"/>
    </row>
    <row r="213" spans="1:17" x14ac:dyDescent="0.45">
      <c r="A213"/>
      <c r="C213" s="5"/>
      <c r="D213" s="5"/>
      <c r="E213" s="5"/>
      <c r="F213" s="5"/>
      <c r="G213" s="5"/>
      <c r="H213" s="5"/>
      <c r="I213" s="5"/>
      <c r="J213" s="5"/>
      <c r="K213" s="5"/>
      <c r="L213" s="5"/>
      <c r="M213" s="5"/>
      <c r="N213" s="5"/>
      <c r="O213" s="5"/>
      <c r="P213" s="5"/>
      <c r="Q213" s="5"/>
    </row>
    <row r="214" spans="1:17" x14ac:dyDescent="0.45">
      <c r="A214"/>
      <c r="C214" s="5"/>
      <c r="D214" s="5"/>
      <c r="E214" s="5"/>
      <c r="F214" s="5"/>
      <c r="G214" s="5"/>
      <c r="H214" s="5"/>
      <c r="I214" s="5"/>
      <c r="J214" s="5"/>
      <c r="K214" s="5"/>
      <c r="L214" s="5"/>
      <c r="M214" s="5"/>
      <c r="N214" s="5"/>
      <c r="O214" s="5"/>
      <c r="P214" s="5"/>
      <c r="Q214" s="5"/>
    </row>
    <row r="215" spans="1:17" x14ac:dyDescent="0.45">
      <c r="A215"/>
      <c r="C215" s="5"/>
      <c r="D215" s="5"/>
      <c r="E215" s="5"/>
      <c r="F215" s="5"/>
      <c r="G215" s="5"/>
      <c r="H215" s="5"/>
      <c r="I215" s="5"/>
      <c r="J215" s="5"/>
      <c r="K215" s="5"/>
      <c r="L215" s="5"/>
      <c r="M215" s="5"/>
      <c r="N215" s="5"/>
      <c r="O215" s="5"/>
      <c r="P215" s="5"/>
      <c r="Q215" s="5"/>
    </row>
    <row r="216" spans="1:17" x14ac:dyDescent="0.45">
      <c r="A216"/>
      <c r="C216" s="5"/>
      <c r="D216" s="5"/>
      <c r="E216" s="5"/>
      <c r="F216" s="5"/>
      <c r="G216" s="5"/>
      <c r="H216" s="5"/>
      <c r="I216" s="5"/>
      <c r="J216" s="5"/>
      <c r="K216" s="5"/>
      <c r="L216" s="5"/>
      <c r="M216" s="5"/>
      <c r="N216" s="5"/>
      <c r="O216" s="5"/>
      <c r="P216" s="5"/>
      <c r="Q216" s="5"/>
    </row>
    <row r="217" spans="1:17" x14ac:dyDescent="0.45">
      <c r="A217"/>
      <c r="C217" s="5"/>
      <c r="D217" s="5"/>
      <c r="E217" s="5"/>
      <c r="F217" s="5"/>
      <c r="G217" s="5"/>
      <c r="H217" s="5"/>
      <c r="I217" s="5"/>
      <c r="J217" s="5"/>
      <c r="K217" s="5"/>
      <c r="L217" s="5"/>
      <c r="M217" s="5"/>
      <c r="N217" s="5"/>
      <c r="O217" s="5"/>
      <c r="P217" s="5"/>
      <c r="Q217" s="5"/>
    </row>
    <row r="218" spans="1:17" x14ac:dyDescent="0.45">
      <c r="A218"/>
      <c r="C218" s="5"/>
      <c r="D218" s="5"/>
      <c r="E218" s="5"/>
      <c r="F218" s="5"/>
      <c r="G218" s="5"/>
      <c r="H218" s="5"/>
      <c r="I218" s="5"/>
      <c r="J218" s="5"/>
      <c r="K218" s="5"/>
      <c r="L218" s="5"/>
      <c r="M218" s="5"/>
      <c r="N218" s="5"/>
      <c r="O218" s="5"/>
      <c r="P218" s="5"/>
      <c r="Q218" s="5"/>
    </row>
    <row r="219" spans="1:17" x14ac:dyDescent="0.45">
      <c r="A219"/>
      <c r="C219" s="5"/>
      <c r="D219" s="5"/>
      <c r="E219" s="5"/>
      <c r="F219" s="5"/>
      <c r="G219" s="5"/>
      <c r="H219" s="5"/>
      <c r="I219" s="5"/>
      <c r="J219" s="5"/>
      <c r="K219" s="5"/>
      <c r="L219" s="5"/>
      <c r="M219" s="5"/>
      <c r="N219" s="5"/>
      <c r="O219" s="5"/>
      <c r="P219" s="5"/>
      <c r="Q219" s="5"/>
    </row>
    <row r="220" spans="1:17" x14ac:dyDescent="0.45">
      <c r="A220"/>
      <c r="C220" s="5"/>
      <c r="D220" s="5"/>
      <c r="E220" s="5"/>
      <c r="F220" s="5"/>
      <c r="G220" s="5"/>
      <c r="H220" s="5"/>
      <c r="I220" s="5"/>
      <c r="J220" s="5"/>
      <c r="K220" s="5"/>
      <c r="L220" s="5"/>
      <c r="M220" s="5"/>
      <c r="N220" s="5"/>
      <c r="O220" s="5"/>
      <c r="P220" s="5"/>
      <c r="Q220" s="5"/>
    </row>
    <row r="221" spans="1:17" x14ac:dyDescent="0.45">
      <c r="A221"/>
      <c r="C221" s="5"/>
      <c r="D221" s="5"/>
      <c r="E221" s="5"/>
      <c r="F221" s="5"/>
      <c r="G221" s="5"/>
      <c r="H221" s="5"/>
      <c r="I221" s="5"/>
      <c r="J221" s="5"/>
      <c r="K221" s="5"/>
      <c r="L221" s="5"/>
      <c r="M221" s="5"/>
      <c r="N221" s="5"/>
      <c r="O221" s="5"/>
      <c r="P221" s="5"/>
      <c r="Q221" s="5"/>
    </row>
    <row r="222" spans="1:17" x14ac:dyDescent="0.45">
      <c r="A222"/>
      <c r="C222" s="5"/>
      <c r="D222" s="5"/>
      <c r="E222" s="5"/>
      <c r="F222" s="5"/>
      <c r="G222" s="5"/>
      <c r="H222" s="5"/>
      <c r="I222" s="5"/>
      <c r="J222" s="5"/>
      <c r="K222" s="5"/>
      <c r="L222" s="5"/>
      <c r="M222" s="5"/>
      <c r="N222" s="5"/>
      <c r="O222" s="5"/>
      <c r="P222" s="5"/>
      <c r="Q222" s="5"/>
    </row>
    <row r="223" spans="1:17" x14ac:dyDescent="0.45">
      <c r="A223"/>
      <c r="C223" s="5"/>
      <c r="D223" s="5"/>
      <c r="E223" s="5"/>
      <c r="F223" s="5"/>
      <c r="G223" s="5"/>
      <c r="H223" s="5"/>
      <c r="I223" s="5"/>
      <c r="J223" s="5"/>
      <c r="K223" s="5"/>
      <c r="L223" s="5"/>
      <c r="M223" s="5"/>
      <c r="N223" s="5"/>
      <c r="O223" s="5"/>
      <c r="P223" s="5"/>
      <c r="Q223" s="5"/>
    </row>
    <row r="224" spans="1:17" x14ac:dyDescent="0.45">
      <c r="A224"/>
      <c r="C224" s="5"/>
      <c r="D224" s="5"/>
      <c r="E224" s="5"/>
      <c r="F224" s="5"/>
      <c r="G224" s="5"/>
      <c r="H224" s="5"/>
      <c r="I224" s="5"/>
      <c r="J224" s="5"/>
      <c r="K224" s="5"/>
      <c r="L224" s="5"/>
      <c r="M224" s="5"/>
      <c r="N224" s="5"/>
      <c r="O224" s="5"/>
      <c r="P224" s="5"/>
      <c r="Q224" s="5"/>
    </row>
    <row r="225" spans="1:17" x14ac:dyDescent="0.45">
      <c r="A225"/>
      <c r="C225" s="5"/>
      <c r="D225" s="5"/>
      <c r="E225" s="5"/>
      <c r="F225" s="5"/>
      <c r="G225" s="5"/>
      <c r="H225" s="5"/>
      <c r="I225" s="5"/>
      <c r="J225" s="5"/>
      <c r="K225" s="5"/>
      <c r="L225" s="5"/>
      <c r="M225" s="5"/>
      <c r="N225" s="5"/>
      <c r="O225" s="5"/>
      <c r="P225" s="5"/>
      <c r="Q225" s="5"/>
    </row>
    <row r="226" spans="1:17" x14ac:dyDescent="0.45">
      <c r="C226" s="5"/>
      <c r="D226" s="5"/>
      <c r="E226" s="5"/>
      <c r="F226" s="5"/>
      <c r="G226" s="5"/>
      <c r="H226" s="5"/>
      <c r="I226" s="5"/>
      <c r="J226" s="5"/>
      <c r="K226" s="5"/>
      <c r="L226" s="5"/>
      <c r="M226" s="5"/>
      <c r="N226" s="5"/>
      <c r="O226" s="5"/>
      <c r="P226" s="5"/>
    </row>
    <row r="227" spans="1:17" x14ac:dyDescent="0.45">
      <c r="C227" s="5"/>
      <c r="D227" s="5"/>
      <c r="E227" s="5"/>
      <c r="F227" s="5"/>
      <c r="G227" s="5"/>
      <c r="H227" s="5"/>
      <c r="I227" s="5"/>
      <c r="J227" s="5"/>
      <c r="K227" s="5"/>
      <c r="L227" s="5"/>
      <c r="M227" s="5"/>
      <c r="N227" s="5"/>
      <c r="O227" s="5"/>
      <c r="P227" s="5"/>
    </row>
    <row r="228" spans="1:17" x14ac:dyDescent="0.45">
      <c r="C228" s="5"/>
      <c r="D228" s="5"/>
      <c r="E228" s="5"/>
      <c r="F228" s="5"/>
      <c r="G228" s="5"/>
      <c r="H228" s="5"/>
      <c r="I228" s="5"/>
      <c r="J228" s="5"/>
      <c r="K228" s="5"/>
      <c r="L228" s="5"/>
      <c r="M228" s="5"/>
      <c r="N228" s="5"/>
      <c r="O228" s="5"/>
      <c r="P228" s="5"/>
    </row>
    <row r="229" spans="1:17" x14ac:dyDescent="0.45">
      <c r="C229" s="5"/>
      <c r="D229" s="5"/>
      <c r="E229" s="5"/>
      <c r="F229" s="5"/>
      <c r="G229" s="5"/>
      <c r="H229" s="5"/>
      <c r="I229" s="5"/>
      <c r="J229" s="5"/>
      <c r="K229" s="5"/>
      <c r="L229" s="5"/>
      <c r="M229" s="5"/>
      <c r="N229" s="5"/>
      <c r="O229" s="5"/>
      <c r="P229" s="5"/>
    </row>
    <row r="230" spans="1:17" x14ac:dyDescent="0.45">
      <c r="C230" s="5"/>
      <c r="D230" s="5"/>
      <c r="E230" s="5"/>
      <c r="F230" s="5"/>
      <c r="G230" s="5"/>
      <c r="H230" s="5"/>
      <c r="I230" s="5"/>
      <c r="J230" s="5"/>
      <c r="K230" s="5"/>
      <c r="L230" s="5"/>
      <c r="M230" s="5"/>
      <c r="N230" s="5"/>
      <c r="O230" s="5"/>
      <c r="P230" s="5"/>
    </row>
    <row r="231" spans="1:17" x14ac:dyDescent="0.45">
      <c r="C231" s="5"/>
      <c r="D231" s="5"/>
      <c r="E231" s="5"/>
      <c r="F231" s="5"/>
      <c r="G231" s="5"/>
      <c r="H231" s="5"/>
      <c r="I231" s="5"/>
      <c r="J231" s="5"/>
      <c r="K231" s="5"/>
      <c r="L231" s="5"/>
      <c r="M231" s="5"/>
      <c r="N231" s="5"/>
      <c r="O231" s="5"/>
      <c r="P231" s="5"/>
    </row>
  </sheetData>
  <sortState xmlns:xlrd2="http://schemas.microsoft.com/office/spreadsheetml/2017/richdata2" ref="A11:A47">
    <sortCondition ref="A11"/>
  </sortState>
  <pageMargins left="0.7" right="0.7" top="0.75" bottom="0.75" header="0.3" footer="0.3"/>
  <pageSetup paperSize="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2"/>
  <sheetViews>
    <sheetView workbookViewId="0">
      <selection activeCell="A41" sqref="A41:XFD41"/>
    </sheetView>
  </sheetViews>
  <sheetFormatPr defaultRowHeight="14.25" x14ac:dyDescent="0.45"/>
  <cols>
    <col min="1" max="1" width="9.19921875" style="3" customWidth="1"/>
    <col min="2" max="2" width="37.46484375" style="3" bestFit="1" customWidth="1"/>
    <col min="3" max="3" width="37.46484375" style="3" customWidth="1"/>
    <col min="4" max="4" width="13.6640625" style="3" customWidth="1"/>
    <col min="5" max="17" width="10" style="3" bestFit="1" customWidth="1"/>
  </cols>
  <sheetData>
    <row r="1" spans="1:17" x14ac:dyDescent="0.45">
      <c r="A1" s="3" t="s">
        <v>95</v>
      </c>
      <c r="D1" s="36" t="s">
        <v>96</v>
      </c>
      <c r="E1" s="36" t="s">
        <v>97</v>
      </c>
      <c r="F1" s="36" t="s">
        <v>98</v>
      </c>
      <c r="G1" s="36" t="s">
        <v>99</v>
      </c>
      <c r="H1" s="36" t="s">
        <v>100</v>
      </c>
      <c r="I1" s="36" t="s">
        <v>101</v>
      </c>
      <c r="J1" s="36" t="s">
        <v>102</v>
      </c>
      <c r="K1" s="36" t="s">
        <v>103</v>
      </c>
      <c r="L1" s="36" t="s">
        <v>104</v>
      </c>
      <c r="M1" s="36" t="s">
        <v>105</v>
      </c>
      <c r="N1" s="36" t="s">
        <v>106</v>
      </c>
      <c r="O1" s="36" t="s">
        <v>107</v>
      </c>
      <c r="P1" s="36" t="s">
        <v>96</v>
      </c>
      <c r="Q1" s="36" t="s">
        <v>97</v>
      </c>
    </row>
    <row r="2" spans="1:17" x14ac:dyDescent="0.45">
      <c r="B2" s="37" t="s">
        <v>49</v>
      </c>
      <c r="C2" s="37" t="s">
        <v>50</v>
      </c>
      <c r="D2" s="38">
        <v>43862</v>
      </c>
      <c r="E2" s="38">
        <v>43891</v>
      </c>
      <c r="F2" s="38">
        <v>43922</v>
      </c>
      <c r="G2" s="38">
        <v>43952</v>
      </c>
      <c r="H2" s="38">
        <v>43983</v>
      </c>
      <c r="I2" s="38">
        <v>44013</v>
      </c>
      <c r="J2" s="38">
        <v>44044</v>
      </c>
      <c r="K2" s="38">
        <v>44075</v>
      </c>
      <c r="L2" s="38">
        <v>44105</v>
      </c>
      <c r="M2" s="38">
        <v>44136</v>
      </c>
      <c r="N2" s="38">
        <v>44166</v>
      </c>
      <c r="O2" s="38">
        <v>44197</v>
      </c>
      <c r="P2" s="38">
        <v>44228</v>
      </c>
      <c r="Q2" s="38">
        <v>44256</v>
      </c>
    </row>
    <row r="3" spans="1:17" x14ac:dyDescent="0.45">
      <c r="B3" s="39" t="s">
        <v>51</v>
      </c>
      <c r="C3" s="39" t="s">
        <v>52</v>
      </c>
      <c r="D3" s="40">
        <v>324.70700000000068</v>
      </c>
      <c r="E3" s="40">
        <v>293.49100000000055</v>
      </c>
      <c r="F3" s="40">
        <v>305.5120000000004</v>
      </c>
      <c r="G3" s="40">
        <v>349.49000000000018</v>
      </c>
      <c r="H3" s="40">
        <v>376.63800000000049</v>
      </c>
      <c r="I3" s="40">
        <v>401.09000000000043</v>
      </c>
      <c r="J3" s="40">
        <v>401.06000000000057</v>
      </c>
      <c r="K3" s="40">
        <v>408.34000000000037</v>
      </c>
      <c r="L3" s="40">
        <v>395.39000000000027</v>
      </c>
      <c r="M3" s="40">
        <v>383.48000000000042</v>
      </c>
      <c r="N3" s="40">
        <v>385.32000000000022</v>
      </c>
      <c r="O3" s="40">
        <v>515.39000000000033</v>
      </c>
      <c r="P3" s="40">
        <v>550.4799999999999</v>
      </c>
      <c r="Q3" s="40">
        <v>548.17000000000019</v>
      </c>
    </row>
    <row r="4" spans="1:17" x14ac:dyDescent="0.45">
      <c r="B4" s="39" t="s">
        <v>53</v>
      </c>
      <c r="C4" s="39" t="s">
        <v>52</v>
      </c>
      <c r="D4" s="40">
        <v>267.90800000000024</v>
      </c>
      <c r="E4" s="40">
        <v>271.39500000000027</v>
      </c>
      <c r="F4" s="40">
        <v>272.64400000000023</v>
      </c>
      <c r="G4" s="40">
        <v>281.85000000000008</v>
      </c>
      <c r="H4" s="40">
        <v>319.66599999999988</v>
      </c>
      <c r="I4" s="40">
        <v>312.11000000000007</v>
      </c>
      <c r="J4" s="40">
        <v>311.36000000000018</v>
      </c>
      <c r="K4" s="40">
        <v>343.2</v>
      </c>
      <c r="L4" s="40">
        <v>347.4199999999999</v>
      </c>
      <c r="M4" s="40">
        <v>341.97999999999996</v>
      </c>
      <c r="N4" s="40">
        <v>352.94000000000017</v>
      </c>
      <c r="O4" s="40">
        <v>361.85000000000031</v>
      </c>
      <c r="P4" s="40">
        <v>382.39000000000021</v>
      </c>
      <c r="Q4" s="40">
        <v>446.68000000000006</v>
      </c>
    </row>
    <row r="5" spans="1:17" x14ac:dyDescent="0.45">
      <c r="B5" s="39" t="s">
        <v>54</v>
      </c>
      <c r="C5" s="39" t="s">
        <v>52</v>
      </c>
      <c r="D5" s="40">
        <v>325.15900000000022</v>
      </c>
      <c r="E5" s="40">
        <v>313.5210000000003</v>
      </c>
      <c r="F5" s="40">
        <v>296.64500000000015</v>
      </c>
      <c r="G5" s="40">
        <v>374.99000000000012</v>
      </c>
      <c r="H5" s="40">
        <v>371.63799999999998</v>
      </c>
      <c r="I5" s="40">
        <v>340.27000000000021</v>
      </c>
      <c r="J5" s="40">
        <v>341.26000000000022</v>
      </c>
      <c r="K5" s="40">
        <v>341.57000000000045</v>
      </c>
      <c r="L5" s="40">
        <v>347.37000000000046</v>
      </c>
      <c r="M5" s="40">
        <v>375.01000000000016</v>
      </c>
      <c r="N5" s="40">
        <v>365.10000000000014</v>
      </c>
      <c r="O5" s="40">
        <v>415.71999999999986</v>
      </c>
      <c r="P5" s="40">
        <v>484.68000000000058</v>
      </c>
      <c r="Q5" s="40">
        <v>528.40000000000055</v>
      </c>
    </row>
    <row r="6" spans="1:17" x14ac:dyDescent="0.45">
      <c r="B6" s="39" t="s">
        <v>55</v>
      </c>
      <c r="C6" s="39" t="s">
        <v>52</v>
      </c>
      <c r="D6" s="40">
        <v>241.97300000000001</v>
      </c>
      <c r="E6" s="40">
        <v>240.57200000000006</v>
      </c>
      <c r="F6" s="40">
        <v>238.95500000000004</v>
      </c>
      <c r="G6" s="40">
        <v>307.48</v>
      </c>
      <c r="H6" s="40">
        <v>299.96200000000027</v>
      </c>
      <c r="I6" s="40">
        <v>265.75</v>
      </c>
      <c r="J6" s="40">
        <v>262.07</v>
      </c>
      <c r="K6" s="40">
        <v>277.92000000000007</v>
      </c>
      <c r="L6" s="40">
        <v>286.15999999999997</v>
      </c>
      <c r="M6" s="40">
        <v>335.95999999999987</v>
      </c>
      <c r="N6" s="40">
        <v>319.51999999999987</v>
      </c>
      <c r="O6" s="40">
        <v>323.14</v>
      </c>
      <c r="P6" s="40">
        <v>332.81000000000017</v>
      </c>
      <c r="Q6" s="40">
        <v>389.94000000000023</v>
      </c>
    </row>
    <row r="7" spans="1:17" x14ac:dyDescent="0.45">
      <c r="B7" s="39" t="s">
        <v>56</v>
      </c>
      <c r="C7" s="39" t="s">
        <v>52</v>
      </c>
      <c r="D7" s="40">
        <v>301.16399999999999</v>
      </c>
      <c r="E7" s="40">
        <v>306.30999999999995</v>
      </c>
      <c r="F7" s="40">
        <v>289.92899999999997</v>
      </c>
      <c r="G7" s="40">
        <v>360.15000000000015</v>
      </c>
      <c r="H7" s="40">
        <v>366.86800000000005</v>
      </c>
      <c r="I7" s="40">
        <v>321.62000000000029</v>
      </c>
      <c r="J7" s="40">
        <v>393.46000000000043</v>
      </c>
      <c r="K7" s="40">
        <v>398.1700000000003</v>
      </c>
      <c r="L7" s="40">
        <v>399.7900000000003</v>
      </c>
      <c r="M7" s="40">
        <v>377.46000000000004</v>
      </c>
      <c r="N7" s="40">
        <v>415.49000000000035</v>
      </c>
      <c r="O7" s="40">
        <v>446.85000000000019</v>
      </c>
      <c r="P7" s="40">
        <v>446.08000000000033</v>
      </c>
      <c r="Q7" s="40">
        <v>478.04000000000013</v>
      </c>
    </row>
    <row r="8" spans="1:17" x14ac:dyDescent="0.45">
      <c r="B8" s="39" t="s">
        <v>57</v>
      </c>
      <c r="C8" s="39" t="s">
        <v>52</v>
      </c>
      <c r="D8" s="40">
        <v>264.13900000000018</v>
      </c>
      <c r="E8" s="40">
        <v>263.69500000000028</v>
      </c>
      <c r="F8" s="40">
        <v>268.42400000000032</v>
      </c>
      <c r="G8" s="40">
        <v>286.60000000000008</v>
      </c>
      <c r="H8" s="40">
        <v>292.39400000000012</v>
      </c>
      <c r="I8" s="40">
        <v>300.78000000000009</v>
      </c>
      <c r="J8" s="40">
        <v>307.5800000000001</v>
      </c>
      <c r="K8" s="40">
        <v>335.21000000000021</v>
      </c>
      <c r="L8" s="40">
        <v>346.75000000000063</v>
      </c>
      <c r="M8" s="40">
        <v>364.27000000000078</v>
      </c>
      <c r="N8" s="40">
        <v>377.3000000000003</v>
      </c>
      <c r="O8" s="40">
        <v>401.73000000000008</v>
      </c>
      <c r="P8" s="40">
        <v>407.1800000000004</v>
      </c>
      <c r="Q8" s="40">
        <v>489.66000000000065</v>
      </c>
    </row>
    <row r="9" spans="1:17" x14ac:dyDescent="0.45">
      <c r="B9" s="39" t="s">
        <v>58</v>
      </c>
      <c r="C9" s="39" t="s">
        <v>59</v>
      </c>
      <c r="D9" s="40">
        <v>136.197</v>
      </c>
      <c r="E9" s="40">
        <v>135.92799999999991</v>
      </c>
      <c r="F9" s="40">
        <v>163.24600000000009</v>
      </c>
      <c r="G9" s="40">
        <v>165.50000000000011</v>
      </c>
      <c r="H9" s="40">
        <v>174.46500000000012</v>
      </c>
      <c r="I9" s="40">
        <v>177.46000000000004</v>
      </c>
      <c r="J9" s="40">
        <v>172.05000000000013</v>
      </c>
      <c r="K9" s="40">
        <v>175.8600000000001</v>
      </c>
      <c r="L9" s="40">
        <v>177.48000000000008</v>
      </c>
      <c r="M9" s="40">
        <v>215.47000000000008</v>
      </c>
      <c r="N9" s="40">
        <v>225.24000000000038</v>
      </c>
      <c r="O9" s="40">
        <v>214.74000000000032</v>
      </c>
      <c r="P9" s="40">
        <v>199.53000000000011</v>
      </c>
      <c r="Q9" s="40">
        <v>203.71000000000021</v>
      </c>
    </row>
    <row r="10" spans="1:17" x14ac:dyDescent="0.45">
      <c r="B10" s="39" t="s">
        <v>60</v>
      </c>
      <c r="C10" s="39" t="s">
        <v>59</v>
      </c>
      <c r="D10" s="40">
        <v>208.79700000000008</v>
      </c>
      <c r="E10" s="40">
        <v>206.78400000000011</v>
      </c>
      <c r="F10" s="40">
        <v>261.71600000000007</v>
      </c>
      <c r="G10" s="40">
        <v>239.78000000000034</v>
      </c>
      <c r="H10" s="40">
        <v>190.09300000000013</v>
      </c>
      <c r="I10" s="40">
        <v>240.43999999999997</v>
      </c>
      <c r="J10" s="40">
        <v>248.04999999999993</v>
      </c>
      <c r="K10" s="40">
        <v>255.60999999999999</v>
      </c>
      <c r="L10" s="40">
        <v>283.1099999999999</v>
      </c>
      <c r="M10" s="40">
        <v>337.22999999999996</v>
      </c>
      <c r="N10" s="40">
        <v>336.92000000000024</v>
      </c>
      <c r="O10" s="40">
        <v>362.82000000000045</v>
      </c>
      <c r="P10" s="40">
        <v>390.15000000000043</v>
      </c>
      <c r="Q10" s="40">
        <v>410.70000000000095</v>
      </c>
    </row>
    <row r="11" spans="1:17" x14ac:dyDescent="0.45">
      <c r="B11" s="39" t="s">
        <v>61</v>
      </c>
      <c r="C11" s="39" t="s">
        <v>59</v>
      </c>
      <c r="D11" s="40">
        <v>204.69600000000005</v>
      </c>
      <c r="E11" s="40">
        <v>204.67000000000004</v>
      </c>
      <c r="F11" s="40">
        <v>204.93500000000006</v>
      </c>
      <c r="G11" s="40">
        <v>224.90000000000006</v>
      </c>
      <c r="H11" s="40">
        <v>223.49100000000001</v>
      </c>
      <c r="I11" s="40">
        <v>258.62000000000018</v>
      </c>
      <c r="J11" s="40">
        <v>259.23000000000013</v>
      </c>
      <c r="K11" s="40">
        <v>310.52000000000027</v>
      </c>
      <c r="L11" s="40">
        <v>337.78999999999996</v>
      </c>
      <c r="M11" s="40">
        <v>367.30000000000007</v>
      </c>
      <c r="N11" s="40">
        <v>370.87000000000006</v>
      </c>
      <c r="O11" s="40">
        <v>367.52000000000021</v>
      </c>
      <c r="P11" s="40">
        <v>367.65000000000043</v>
      </c>
      <c r="Q11" s="40">
        <v>387.78000000000009</v>
      </c>
    </row>
    <row r="12" spans="1:17" x14ac:dyDescent="0.45">
      <c r="B12" s="39" t="s">
        <v>62</v>
      </c>
      <c r="C12" s="39" t="s">
        <v>52</v>
      </c>
      <c r="D12" s="40">
        <v>270.35000000000048</v>
      </c>
      <c r="E12" s="40">
        <v>271.48900000000032</v>
      </c>
      <c r="F12" s="40">
        <v>264.38100000000009</v>
      </c>
      <c r="G12" s="40">
        <v>370.3499999999998</v>
      </c>
      <c r="H12" s="40">
        <v>386.63200000000006</v>
      </c>
      <c r="I12" s="40">
        <v>286.42000000000024</v>
      </c>
      <c r="J12" s="40">
        <v>316.7900000000003</v>
      </c>
      <c r="K12" s="40">
        <v>329.5500000000003</v>
      </c>
      <c r="L12" s="40">
        <v>373.53000000000031</v>
      </c>
      <c r="M12" s="40">
        <v>360.38000000000022</v>
      </c>
      <c r="N12" s="40">
        <v>369.02000000000015</v>
      </c>
      <c r="O12" s="40">
        <v>376.98</v>
      </c>
      <c r="P12" s="40">
        <v>389.74000000000007</v>
      </c>
      <c r="Q12" s="40">
        <v>438.67000000000024</v>
      </c>
    </row>
    <row r="13" spans="1:17" x14ac:dyDescent="0.45">
      <c r="B13" s="39" t="s">
        <v>63</v>
      </c>
      <c r="C13" s="39" t="s">
        <v>64</v>
      </c>
      <c r="D13" s="40">
        <v>114.83599999999996</v>
      </c>
      <c r="E13" s="40">
        <v>115.50999999999998</v>
      </c>
      <c r="F13" s="40">
        <v>121.51900000000002</v>
      </c>
      <c r="G13" s="40">
        <v>138.82000000000005</v>
      </c>
      <c r="H13" s="40">
        <v>137.42100000000013</v>
      </c>
      <c r="I13" s="40">
        <v>144.56000000000012</v>
      </c>
      <c r="J13" s="40">
        <v>147.05000000000013</v>
      </c>
      <c r="K13" s="40">
        <v>158.43000000000006</v>
      </c>
      <c r="L13" s="40">
        <v>171.56000000000003</v>
      </c>
      <c r="M13" s="40">
        <v>181.15000000000006</v>
      </c>
      <c r="N13" s="40">
        <v>277.20000000000016</v>
      </c>
      <c r="O13" s="40">
        <v>273.23999999999995</v>
      </c>
      <c r="P13" s="40">
        <v>272.79000000000019</v>
      </c>
      <c r="Q13" s="40">
        <v>293.2800000000006</v>
      </c>
    </row>
    <row r="14" spans="1:17" x14ac:dyDescent="0.45">
      <c r="B14" s="39" t="s">
        <v>65</v>
      </c>
      <c r="C14" s="39" t="s">
        <v>64</v>
      </c>
      <c r="D14" s="40">
        <v>296.77599999999978</v>
      </c>
      <c r="E14" s="40">
        <v>298.68299999999994</v>
      </c>
      <c r="F14" s="40">
        <v>199.95900000000009</v>
      </c>
      <c r="G14" s="40">
        <v>254.89000000000024</v>
      </c>
      <c r="H14" s="40">
        <v>359.37900000000019</v>
      </c>
      <c r="I14" s="40">
        <v>383.90000000000043</v>
      </c>
      <c r="J14" s="40">
        <v>381.78000000000071</v>
      </c>
      <c r="K14" s="40">
        <v>426.0100000000005</v>
      </c>
      <c r="L14" s="40">
        <v>534.97000000000025</v>
      </c>
      <c r="M14" s="40">
        <v>578.07999999999993</v>
      </c>
      <c r="N14" s="40">
        <v>603.65000000000043</v>
      </c>
      <c r="O14" s="40">
        <v>632.22999999999968</v>
      </c>
      <c r="P14" s="40">
        <v>626.37999999999965</v>
      </c>
      <c r="Q14" s="40">
        <v>613.55000000000007</v>
      </c>
    </row>
    <row r="15" spans="1:17" x14ac:dyDescent="0.45">
      <c r="B15" s="39" t="s">
        <v>66</v>
      </c>
      <c r="C15" s="39" t="s">
        <v>67</v>
      </c>
      <c r="D15" s="40">
        <v>272.14700000000028</v>
      </c>
      <c r="E15" s="40">
        <v>275.08900000000011</v>
      </c>
      <c r="F15" s="40">
        <v>254.41000000000017</v>
      </c>
      <c r="G15" s="40">
        <v>255.00000000000014</v>
      </c>
      <c r="H15" s="40">
        <v>355.56100000000009</v>
      </c>
      <c r="I15" s="40">
        <v>358.98000000000008</v>
      </c>
      <c r="J15" s="40">
        <v>336.0499999999999</v>
      </c>
      <c r="K15" s="40">
        <v>377.89000000000004</v>
      </c>
      <c r="L15" s="40">
        <v>412.09999999999997</v>
      </c>
      <c r="M15" s="40">
        <v>425.67000000000007</v>
      </c>
      <c r="N15" s="40">
        <v>488.57000000000079</v>
      </c>
      <c r="O15" s="40">
        <v>415.18000000000018</v>
      </c>
      <c r="P15" s="40">
        <v>405.07000000000028</v>
      </c>
      <c r="Q15" s="40">
        <v>404.88000000000022</v>
      </c>
    </row>
    <row r="16" spans="1:17" x14ac:dyDescent="0.45">
      <c r="B16" s="39" t="s">
        <v>68</v>
      </c>
      <c r="C16" s="39" t="s">
        <v>64</v>
      </c>
      <c r="D16" s="40">
        <v>508.142</v>
      </c>
      <c r="E16" s="40">
        <v>511.69299999999976</v>
      </c>
      <c r="F16" s="40">
        <v>445.11500000000024</v>
      </c>
      <c r="G16" s="40">
        <v>533.13000000000022</v>
      </c>
      <c r="H16" s="40">
        <v>613.41800000000023</v>
      </c>
      <c r="I16" s="40">
        <v>665.15999999999985</v>
      </c>
      <c r="J16" s="40">
        <v>650.06999999999971</v>
      </c>
      <c r="K16" s="40">
        <v>677.2600000000001</v>
      </c>
      <c r="L16" s="40">
        <v>653.25999999999954</v>
      </c>
      <c r="M16" s="40">
        <v>755.13999999999976</v>
      </c>
      <c r="N16" s="40">
        <v>957.59999999999968</v>
      </c>
      <c r="O16" s="40">
        <v>1055.2999999999988</v>
      </c>
      <c r="P16" s="40">
        <v>1039.5799999999967</v>
      </c>
      <c r="Q16" s="40">
        <v>1192.0999999999951</v>
      </c>
    </row>
    <row r="17" spans="2:17" x14ac:dyDescent="0.45">
      <c r="B17" s="39" t="s">
        <v>69</v>
      </c>
      <c r="C17" s="39" t="s">
        <v>64</v>
      </c>
      <c r="D17" s="40">
        <v>295.99700000000018</v>
      </c>
      <c r="E17" s="40">
        <v>291.69300000000015</v>
      </c>
      <c r="F17" s="40">
        <v>352.12200000000036</v>
      </c>
      <c r="G17" s="40">
        <v>370.99000000000024</v>
      </c>
      <c r="H17" s="40">
        <v>364.32600000000008</v>
      </c>
      <c r="I17" s="40">
        <v>445.03000000000014</v>
      </c>
      <c r="J17" s="40">
        <v>449.57000000000011</v>
      </c>
      <c r="K17" s="40">
        <v>469.03</v>
      </c>
      <c r="L17" s="40">
        <v>493.87000000000006</v>
      </c>
      <c r="M17" s="40">
        <v>483.20000000000005</v>
      </c>
      <c r="N17" s="40">
        <v>519.3000000000003</v>
      </c>
      <c r="O17" s="40">
        <v>521.83000000000027</v>
      </c>
      <c r="P17" s="40">
        <v>546.52999999999963</v>
      </c>
      <c r="Q17" s="40">
        <v>587.42000000000007</v>
      </c>
    </row>
    <row r="18" spans="2:17" x14ac:dyDescent="0.45">
      <c r="B18" s="39" t="s">
        <v>70</v>
      </c>
      <c r="C18" s="39" t="s">
        <v>67</v>
      </c>
      <c r="D18" s="40">
        <v>265.23600000000027</v>
      </c>
      <c r="E18" s="40">
        <v>274.82100000000025</v>
      </c>
      <c r="F18" s="40">
        <v>182.22200000000007</v>
      </c>
      <c r="G18" s="40">
        <v>249.03000000000029</v>
      </c>
      <c r="H18" s="40">
        <v>317.97199999999998</v>
      </c>
      <c r="I18" s="40">
        <v>347.42000000000019</v>
      </c>
      <c r="J18" s="40">
        <v>347.24000000000029</v>
      </c>
      <c r="K18" s="40">
        <v>360.2200000000002</v>
      </c>
      <c r="L18" s="40">
        <v>341.7800000000002</v>
      </c>
      <c r="M18" s="40">
        <v>341.45000000000016</v>
      </c>
      <c r="N18" s="40">
        <v>391.97999999999979</v>
      </c>
      <c r="O18" s="40">
        <v>397.19000000000017</v>
      </c>
      <c r="P18" s="40">
        <v>454.28999999999996</v>
      </c>
      <c r="Q18" s="40">
        <v>492.48999999999972</v>
      </c>
    </row>
    <row r="19" spans="2:17" x14ac:dyDescent="0.45">
      <c r="B19" s="39" t="s">
        <v>71</v>
      </c>
      <c r="C19" s="39" t="s">
        <v>67</v>
      </c>
      <c r="D19" s="40">
        <v>290.26400000000018</v>
      </c>
      <c r="E19" s="40">
        <v>295.46600000000024</v>
      </c>
      <c r="F19" s="40">
        <v>162.18199999999999</v>
      </c>
      <c r="G19" s="40">
        <v>193.52999999999997</v>
      </c>
      <c r="H19" s="40">
        <v>338.25500000000022</v>
      </c>
      <c r="I19" s="40">
        <v>362.09000000000026</v>
      </c>
      <c r="J19" s="40">
        <v>352.45000000000005</v>
      </c>
      <c r="K19" s="40">
        <v>365.94000000000011</v>
      </c>
      <c r="L19" s="40">
        <v>394.69000000000005</v>
      </c>
      <c r="M19" s="40">
        <v>469.8299999999997</v>
      </c>
      <c r="N19" s="40">
        <v>492.82999999999959</v>
      </c>
      <c r="O19" s="40">
        <v>575.9399999999996</v>
      </c>
      <c r="P19" s="40">
        <v>511.16</v>
      </c>
      <c r="Q19" s="40">
        <v>527.04</v>
      </c>
    </row>
    <row r="20" spans="2:17" x14ac:dyDescent="0.45">
      <c r="B20" s="39" t="s">
        <v>72</v>
      </c>
      <c r="C20" s="39" t="s">
        <v>64</v>
      </c>
      <c r="D20" s="40">
        <v>188.92100000000019</v>
      </c>
      <c r="E20" s="40">
        <v>187.96900000000022</v>
      </c>
      <c r="F20" s="40">
        <v>209.3990000000002</v>
      </c>
      <c r="G20" s="40">
        <v>234.85000000000028</v>
      </c>
      <c r="H20" s="40">
        <v>270.13400000000001</v>
      </c>
      <c r="I20" s="40">
        <v>249.10000000000031</v>
      </c>
      <c r="J20" s="40">
        <v>252.39000000000038</v>
      </c>
      <c r="K20" s="40">
        <v>279.43000000000052</v>
      </c>
      <c r="L20" s="40">
        <v>258.83000000000044</v>
      </c>
      <c r="M20" s="40">
        <v>286.0100000000005</v>
      </c>
      <c r="N20" s="40">
        <v>347.13000000000011</v>
      </c>
      <c r="O20" s="40">
        <v>346.23999999999984</v>
      </c>
      <c r="P20" s="40">
        <v>355.81000000000017</v>
      </c>
      <c r="Q20" s="40">
        <v>405.86000000000018</v>
      </c>
    </row>
    <row r="21" spans="2:17" x14ac:dyDescent="0.45">
      <c r="B21" s="39" t="s">
        <v>73</v>
      </c>
      <c r="C21" s="39" t="s">
        <v>64</v>
      </c>
      <c r="D21" s="40">
        <v>308.33299999999986</v>
      </c>
      <c r="E21" s="40">
        <v>310.80300000000022</v>
      </c>
      <c r="F21" s="40">
        <v>301.67800000000017</v>
      </c>
      <c r="G21" s="40">
        <v>384.77000000000032</v>
      </c>
      <c r="H21" s="40">
        <v>470.21800000000025</v>
      </c>
      <c r="I21" s="40">
        <v>468.0200000000001</v>
      </c>
      <c r="J21" s="40">
        <v>459.82000000000022</v>
      </c>
      <c r="K21" s="40">
        <v>509.48000000000019</v>
      </c>
      <c r="L21" s="40">
        <v>517.37000000000035</v>
      </c>
      <c r="M21" s="40">
        <v>562.12000000000012</v>
      </c>
      <c r="N21" s="40">
        <v>590.91999999999985</v>
      </c>
      <c r="O21" s="40">
        <v>585.15999999999985</v>
      </c>
      <c r="P21" s="40">
        <v>770.75999999999965</v>
      </c>
      <c r="Q21" s="40">
        <v>858.85999999999819</v>
      </c>
    </row>
    <row r="22" spans="2:17" x14ac:dyDescent="0.45">
      <c r="B22" s="39" t="s">
        <v>74</v>
      </c>
      <c r="C22" s="39" t="s">
        <v>75</v>
      </c>
      <c r="D22" s="40">
        <v>131.52600000000004</v>
      </c>
      <c r="E22" s="40">
        <v>147.41100000000006</v>
      </c>
      <c r="F22" s="40">
        <v>187.15100000000004</v>
      </c>
      <c r="G22" s="40">
        <v>193.78000000000003</v>
      </c>
      <c r="H22" s="40">
        <v>181.2360000000001</v>
      </c>
      <c r="I22" s="40">
        <v>184.00000000000017</v>
      </c>
      <c r="J22" s="40">
        <v>193.76000000000019</v>
      </c>
      <c r="K22" s="40">
        <v>217.10000000000011</v>
      </c>
      <c r="L22" s="40">
        <v>253.52000000000015</v>
      </c>
      <c r="M22" s="40">
        <v>355.38999999999987</v>
      </c>
      <c r="N22" s="40">
        <v>372.98000000000019</v>
      </c>
      <c r="O22" s="40">
        <v>373.13000000000011</v>
      </c>
      <c r="P22" s="40">
        <v>311.16000000000025</v>
      </c>
      <c r="Q22" s="40">
        <v>303.91000000000037</v>
      </c>
    </row>
    <row r="23" spans="2:17" x14ac:dyDescent="0.45">
      <c r="B23" s="39" t="s">
        <v>76</v>
      </c>
      <c r="C23" s="39" t="s">
        <v>75</v>
      </c>
      <c r="D23" s="40">
        <v>177.11399999999998</v>
      </c>
      <c r="E23" s="40">
        <v>178.11599999999999</v>
      </c>
      <c r="F23" s="40">
        <v>227.7769999999999</v>
      </c>
      <c r="G23" s="40">
        <v>267.55</v>
      </c>
      <c r="H23" s="40">
        <v>232.59200000000007</v>
      </c>
      <c r="I23" s="40">
        <v>258.22000000000003</v>
      </c>
      <c r="J23" s="40">
        <v>242.5100000000001</v>
      </c>
      <c r="K23" s="40">
        <v>259.42000000000013</v>
      </c>
      <c r="L23" s="40">
        <v>239.52000000000004</v>
      </c>
      <c r="M23" s="40">
        <v>233.64000000000013</v>
      </c>
      <c r="N23" s="40">
        <v>297.86000000000013</v>
      </c>
      <c r="O23" s="40">
        <v>397.70000000000016</v>
      </c>
      <c r="P23" s="40">
        <v>409.33000000000021</v>
      </c>
      <c r="Q23" s="40">
        <v>395.9000000000002</v>
      </c>
    </row>
    <row r="24" spans="2:17" x14ac:dyDescent="0.45">
      <c r="B24" s="39" t="s">
        <v>77</v>
      </c>
      <c r="C24" s="39" t="s">
        <v>75</v>
      </c>
      <c r="D24" s="40">
        <v>198.69800000000012</v>
      </c>
      <c r="E24" s="40">
        <v>166.4380000000001</v>
      </c>
      <c r="F24" s="40">
        <v>199.26400000000007</v>
      </c>
      <c r="G24" s="40">
        <v>239.20000000000016</v>
      </c>
      <c r="H24" s="40">
        <v>202.09800000000004</v>
      </c>
      <c r="I24" s="40">
        <v>228.12999999999968</v>
      </c>
      <c r="J24" s="40">
        <v>283.42000000000007</v>
      </c>
      <c r="K24" s="40">
        <v>283.67000000000007</v>
      </c>
      <c r="L24" s="40">
        <v>275.82</v>
      </c>
      <c r="M24" s="40">
        <v>309.90000000000032</v>
      </c>
      <c r="N24" s="40">
        <v>311.06000000000017</v>
      </c>
      <c r="O24" s="40">
        <v>317.93000000000018</v>
      </c>
      <c r="P24" s="40">
        <v>364.25000000000057</v>
      </c>
      <c r="Q24" s="40">
        <v>364.33000000000084</v>
      </c>
    </row>
    <row r="25" spans="2:17" x14ac:dyDescent="0.45">
      <c r="B25" s="39" t="s">
        <v>78</v>
      </c>
      <c r="C25" s="39" t="s">
        <v>75</v>
      </c>
      <c r="D25" s="40">
        <v>64.966999999999999</v>
      </c>
      <c r="E25" s="40">
        <v>63.173999999999999</v>
      </c>
      <c r="F25" s="40">
        <v>55.774000000000008</v>
      </c>
      <c r="G25" s="40">
        <v>70.179999999999993</v>
      </c>
      <c r="H25" s="40">
        <v>60.070000000000007</v>
      </c>
      <c r="I25" s="40">
        <v>75.73</v>
      </c>
      <c r="J25" s="40">
        <v>87.22999999999999</v>
      </c>
      <c r="K25" s="40">
        <v>85.319999999999979</v>
      </c>
      <c r="L25" s="40">
        <v>83.879999999999981</v>
      </c>
      <c r="M25" s="40">
        <v>87.47</v>
      </c>
      <c r="N25" s="40">
        <v>97.490000000000023</v>
      </c>
      <c r="O25" s="40">
        <v>99.820000000000022</v>
      </c>
      <c r="P25" s="40">
        <v>108.14000000000004</v>
      </c>
      <c r="Q25" s="40">
        <v>118.14000000000006</v>
      </c>
    </row>
    <row r="26" spans="2:17" x14ac:dyDescent="0.45">
      <c r="B26" s="39" t="s">
        <v>79</v>
      </c>
      <c r="C26" s="39" t="s">
        <v>75</v>
      </c>
      <c r="D26" s="40">
        <v>148.06899999999993</v>
      </c>
      <c r="E26" s="40">
        <v>150.27499999999986</v>
      </c>
      <c r="F26" s="40">
        <v>164.04100000000005</v>
      </c>
      <c r="G26" s="40">
        <v>187.12</v>
      </c>
      <c r="H26" s="40">
        <v>152.72499999999988</v>
      </c>
      <c r="I26" s="40">
        <v>189.56000000000009</v>
      </c>
      <c r="J26" s="40">
        <v>198.13000000000017</v>
      </c>
      <c r="K26" s="40">
        <v>196.33000000000007</v>
      </c>
      <c r="L26" s="40">
        <v>199.54000000000008</v>
      </c>
      <c r="M26" s="40">
        <v>197.43000000000004</v>
      </c>
      <c r="N26" s="40">
        <v>201.13000000000011</v>
      </c>
      <c r="O26" s="40">
        <v>212.98000000000013</v>
      </c>
      <c r="P26" s="40">
        <v>260.39000000000016</v>
      </c>
      <c r="Q26" s="40">
        <v>297.86000000000013</v>
      </c>
    </row>
    <row r="27" spans="2:17" x14ac:dyDescent="0.45">
      <c r="B27" s="39" t="s">
        <v>80</v>
      </c>
      <c r="C27" s="39" t="s">
        <v>75</v>
      </c>
      <c r="D27" s="40">
        <v>140.95000000000002</v>
      </c>
      <c r="E27" s="40">
        <v>169.88500000000008</v>
      </c>
      <c r="F27" s="40">
        <v>208.1410000000001</v>
      </c>
      <c r="G27" s="40">
        <v>213.74000000000007</v>
      </c>
      <c r="H27" s="40">
        <v>154.29200000000003</v>
      </c>
      <c r="I27" s="40">
        <v>177.1400000000001</v>
      </c>
      <c r="J27" s="40">
        <v>188.6700000000001</v>
      </c>
      <c r="K27" s="40">
        <v>202.69000000000008</v>
      </c>
      <c r="L27" s="40">
        <v>232.41000000000003</v>
      </c>
      <c r="M27" s="40">
        <v>240.96000000000004</v>
      </c>
      <c r="N27" s="40">
        <v>231.91000000000003</v>
      </c>
      <c r="O27" s="40">
        <v>250.72000000000003</v>
      </c>
      <c r="P27" s="40">
        <v>254.04</v>
      </c>
      <c r="Q27" s="40">
        <v>254.92000000000007</v>
      </c>
    </row>
    <row r="28" spans="2:17" x14ac:dyDescent="0.45">
      <c r="B28" s="39" t="s">
        <v>81</v>
      </c>
      <c r="C28" s="39" t="s">
        <v>82</v>
      </c>
      <c r="D28" s="40">
        <v>271.14600000000002</v>
      </c>
      <c r="E28" s="40">
        <v>274.39200000000005</v>
      </c>
      <c r="F28" s="40">
        <v>288.92499999999995</v>
      </c>
      <c r="G28" s="40">
        <v>339.10000000000014</v>
      </c>
      <c r="H28" s="40">
        <v>325.11900000000014</v>
      </c>
      <c r="I28" s="40">
        <v>364.37000000000035</v>
      </c>
      <c r="J28" s="40">
        <v>364.54000000000025</v>
      </c>
      <c r="K28" s="40">
        <v>411.08000000000038</v>
      </c>
      <c r="L28" s="40">
        <v>498.60000000000053</v>
      </c>
      <c r="M28" s="40">
        <v>506.90000000000038</v>
      </c>
      <c r="N28" s="40">
        <v>543.73</v>
      </c>
      <c r="O28" s="40">
        <v>567.16999999999985</v>
      </c>
      <c r="P28" s="40">
        <v>580.78000000000065</v>
      </c>
      <c r="Q28" s="40">
        <v>645.41999999999746</v>
      </c>
    </row>
    <row r="29" spans="2:17" x14ac:dyDescent="0.45">
      <c r="B29" s="39" t="s">
        <v>83</v>
      </c>
      <c r="C29" s="39" t="s">
        <v>82</v>
      </c>
      <c r="D29" s="40">
        <v>174.55600000000007</v>
      </c>
      <c r="E29" s="40">
        <v>174.33299999999997</v>
      </c>
      <c r="F29" s="40">
        <v>168.39299999999994</v>
      </c>
      <c r="G29" s="40">
        <v>159.52000000000001</v>
      </c>
      <c r="H29" s="40">
        <v>234.61699999999999</v>
      </c>
      <c r="I29" s="40">
        <v>267.33999999999997</v>
      </c>
      <c r="J29" s="40">
        <v>241.78</v>
      </c>
      <c r="K29" s="40">
        <v>240.6</v>
      </c>
      <c r="L29" s="40">
        <v>238.88000000000005</v>
      </c>
      <c r="M29" s="40">
        <v>238.18</v>
      </c>
      <c r="N29" s="40">
        <v>312.62000000000012</v>
      </c>
      <c r="O29" s="40">
        <v>338.85000000000008</v>
      </c>
      <c r="P29" s="40">
        <v>389.39000000000016</v>
      </c>
      <c r="Q29" s="40">
        <v>506.53000000000026</v>
      </c>
    </row>
    <row r="30" spans="2:17" x14ac:dyDescent="0.45">
      <c r="B30" s="39" t="s">
        <v>84</v>
      </c>
      <c r="C30" s="39" t="s">
        <v>82</v>
      </c>
      <c r="D30" s="40">
        <v>166.46500000000006</v>
      </c>
      <c r="E30" s="40">
        <v>171.93199999999996</v>
      </c>
      <c r="F30" s="40">
        <v>214.80600000000018</v>
      </c>
      <c r="G30" s="40">
        <v>231.21999999999997</v>
      </c>
      <c r="H30" s="40">
        <v>218.98800000000017</v>
      </c>
      <c r="I30" s="40">
        <v>221.9800000000001</v>
      </c>
      <c r="J30" s="40">
        <v>250.58000000000018</v>
      </c>
      <c r="K30" s="40">
        <v>247.46000000000026</v>
      </c>
      <c r="L30" s="40">
        <v>243.30000000000018</v>
      </c>
      <c r="M30" s="40">
        <v>279.2200000000002</v>
      </c>
      <c r="N30" s="40">
        <v>338.12000000000023</v>
      </c>
      <c r="O30" s="40">
        <v>366.9500000000001</v>
      </c>
      <c r="P30" s="40">
        <v>421.74</v>
      </c>
      <c r="Q30" s="40">
        <v>523.41000000000008</v>
      </c>
    </row>
    <row r="31" spans="2:17" x14ac:dyDescent="0.45">
      <c r="B31" s="39" t="s">
        <v>85</v>
      </c>
      <c r="C31" s="39" t="s">
        <v>82</v>
      </c>
      <c r="D31" s="40">
        <v>217.99800000000013</v>
      </c>
      <c r="E31" s="40">
        <v>210.68500000000014</v>
      </c>
      <c r="F31" s="40">
        <v>221.43499999999995</v>
      </c>
      <c r="G31" s="40">
        <v>243.91000000000025</v>
      </c>
      <c r="H31" s="40">
        <v>251.11000000000016</v>
      </c>
      <c r="I31" s="40">
        <v>277.00000000000028</v>
      </c>
      <c r="J31" s="40">
        <v>288.64000000000033</v>
      </c>
      <c r="K31" s="40">
        <v>391.45000000000044</v>
      </c>
      <c r="L31" s="40">
        <v>402.51000000000033</v>
      </c>
      <c r="M31" s="40">
        <v>387.63000000000028</v>
      </c>
      <c r="N31" s="40">
        <v>430.20000000000027</v>
      </c>
      <c r="O31" s="40">
        <v>440.21999999999986</v>
      </c>
      <c r="P31" s="40">
        <v>447.12000000000018</v>
      </c>
      <c r="Q31" s="40">
        <v>605.69999999999891</v>
      </c>
    </row>
    <row r="32" spans="2:17" x14ac:dyDescent="0.45">
      <c r="B32" s="39" t="s">
        <v>86</v>
      </c>
      <c r="C32" s="39" t="s">
        <v>82</v>
      </c>
      <c r="D32" s="40">
        <v>388.23599999999971</v>
      </c>
      <c r="E32" s="40">
        <v>379.35599999999977</v>
      </c>
      <c r="F32" s="40">
        <v>391</v>
      </c>
      <c r="G32" s="40">
        <v>407.32000000000073</v>
      </c>
      <c r="H32" s="40">
        <v>469.58800000000031</v>
      </c>
      <c r="I32" s="40">
        <v>412.31000000000051</v>
      </c>
      <c r="J32" s="40">
        <v>475.2500000000008</v>
      </c>
      <c r="K32" s="40">
        <v>516.28000000000043</v>
      </c>
      <c r="L32" s="40">
        <v>524.9200000000003</v>
      </c>
      <c r="M32" s="40">
        <v>566.56000000000006</v>
      </c>
      <c r="N32" s="40">
        <v>605.7399999999999</v>
      </c>
      <c r="O32" s="40">
        <v>636.3499999999998</v>
      </c>
      <c r="P32" s="40">
        <v>769.25999999999942</v>
      </c>
      <c r="Q32" s="40">
        <v>821.14999999999941</v>
      </c>
    </row>
    <row r="33" spans="1:17" x14ac:dyDescent="0.45">
      <c r="B33" s="39" t="s">
        <v>87</v>
      </c>
      <c r="C33" s="39" t="s">
        <v>88</v>
      </c>
      <c r="D33" s="40">
        <v>383.4980000000005</v>
      </c>
      <c r="E33" s="40">
        <v>380.64100000000042</v>
      </c>
      <c r="F33" s="40">
        <v>311.52400000000029</v>
      </c>
      <c r="G33" s="40">
        <v>386.07999999999993</v>
      </c>
      <c r="H33" s="40">
        <v>423.02200000000022</v>
      </c>
      <c r="I33" s="40">
        <v>426.24000000000018</v>
      </c>
      <c r="J33" s="40">
        <v>451.43000000000023</v>
      </c>
      <c r="K33" s="40">
        <v>473.23</v>
      </c>
      <c r="L33" s="40">
        <v>475.75000000000006</v>
      </c>
      <c r="M33" s="40">
        <v>546.79000000000042</v>
      </c>
      <c r="N33" s="40">
        <v>619.85000000000036</v>
      </c>
      <c r="O33" s="40">
        <v>696.15000000000043</v>
      </c>
      <c r="P33" s="40">
        <v>974.10999999999842</v>
      </c>
      <c r="Q33" s="40">
        <v>972.43999999999494</v>
      </c>
    </row>
    <row r="34" spans="1:17" x14ac:dyDescent="0.45">
      <c r="B34" s="39" t="s">
        <v>89</v>
      </c>
      <c r="C34" s="39" t="s">
        <v>88</v>
      </c>
      <c r="D34" s="40">
        <v>228.83400000000023</v>
      </c>
      <c r="E34" s="40">
        <v>192.38800000000018</v>
      </c>
      <c r="F34" s="40">
        <v>258.00300000000027</v>
      </c>
      <c r="G34" s="40">
        <v>271.39000000000016</v>
      </c>
      <c r="H34" s="40">
        <v>267.0010000000002</v>
      </c>
      <c r="I34" s="40">
        <v>307.96000000000021</v>
      </c>
      <c r="J34" s="40">
        <v>324.61000000000007</v>
      </c>
      <c r="K34" s="40">
        <v>333.00000000000017</v>
      </c>
      <c r="L34" s="40">
        <v>350.17999999999995</v>
      </c>
      <c r="M34" s="40">
        <v>372.01000000000005</v>
      </c>
      <c r="N34" s="40">
        <v>393.9000000000002</v>
      </c>
      <c r="O34" s="40">
        <v>423.5000000000004</v>
      </c>
      <c r="P34" s="40">
        <v>435.37000000000046</v>
      </c>
      <c r="Q34" s="40">
        <v>557.7600000000001</v>
      </c>
    </row>
    <row r="35" spans="1:17" x14ac:dyDescent="0.45">
      <c r="B35" s="39" t="s">
        <v>90</v>
      </c>
      <c r="C35" s="39" t="s">
        <v>82</v>
      </c>
      <c r="D35" s="40">
        <v>218.94700000000012</v>
      </c>
      <c r="E35" s="40">
        <v>219.26700000000008</v>
      </c>
      <c r="F35" s="40">
        <v>218</v>
      </c>
      <c r="G35" s="40">
        <v>217.57000000000011</v>
      </c>
      <c r="H35" s="40">
        <v>256.11899999999991</v>
      </c>
      <c r="I35" s="40">
        <v>289.60000000000014</v>
      </c>
      <c r="J35" s="40">
        <v>311.08000000000027</v>
      </c>
      <c r="K35" s="40">
        <v>322.29000000000036</v>
      </c>
      <c r="L35" s="40">
        <v>280.77000000000015</v>
      </c>
      <c r="M35" s="40">
        <v>245.99000000000021</v>
      </c>
      <c r="N35" s="40">
        <v>370.74000000000029</v>
      </c>
      <c r="O35" s="40">
        <v>374.74000000000046</v>
      </c>
      <c r="P35" s="40">
        <v>385.70000000000067</v>
      </c>
      <c r="Q35" s="40">
        <v>531.45000000000061</v>
      </c>
    </row>
    <row r="36" spans="1:17" x14ac:dyDescent="0.45">
      <c r="B36" s="39" t="s">
        <v>91</v>
      </c>
      <c r="C36" s="39" t="s">
        <v>88</v>
      </c>
      <c r="D36" s="40">
        <v>279.9000000000002</v>
      </c>
      <c r="E36" s="40">
        <v>279.08100000000019</v>
      </c>
      <c r="F36" s="40">
        <v>252.10400000000013</v>
      </c>
      <c r="G36" s="40">
        <v>309.88000000000005</v>
      </c>
      <c r="H36" s="40">
        <v>325.62699999999995</v>
      </c>
      <c r="I36" s="40">
        <v>321.34000000000003</v>
      </c>
      <c r="J36" s="40">
        <v>377.85000000000008</v>
      </c>
      <c r="K36" s="40">
        <v>378.86000000000007</v>
      </c>
      <c r="L36" s="40">
        <v>403.85000000000019</v>
      </c>
      <c r="M36" s="40">
        <v>578.80999999999983</v>
      </c>
      <c r="N36" s="40">
        <v>617.3199999999996</v>
      </c>
      <c r="O36" s="40">
        <v>640.52999999999895</v>
      </c>
      <c r="P36" s="40">
        <v>681.78999999999962</v>
      </c>
      <c r="Q36" s="40">
        <v>794.72999999999888</v>
      </c>
    </row>
    <row r="37" spans="1:17" x14ac:dyDescent="0.45">
      <c r="B37" s="39" t="s">
        <v>92</v>
      </c>
      <c r="C37" s="39" t="s">
        <v>88</v>
      </c>
      <c r="D37" s="40">
        <v>484.44200000000058</v>
      </c>
      <c r="E37" s="40">
        <v>490.39100000000076</v>
      </c>
      <c r="F37" s="40">
        <v>438.5750000000005</v>
      </c>
      <c r="G37" s="40">
        <v>550.16000000000031</v>
      </c>
      <c r="H37" s="40">
        <v>603.91800000000023</v>
      </c>
      <c r="I37" s="40">
        <v>557.30000000000052</v>
      </c>
      <c r="J37" s="40">
        <v>593.71999999999991</v>
      </c>
      <c r="K37" s="40">
        <v>594.6400000000001</v>
      </c>
      <c r="L37" s="40">
        <v>715.79999999999973</v>
      </c>
      <c r="M37" s="40">
        <v>791.4799999999999</v>
      </c>
      <c r="N37" s="40">
        <v>867.16</v>
      </c>
      <c r="O37" s="40">
        <v>920.05999999999835</v>
      </c>
      <c r="P37" s="40">
        <v>910.70999999999833</v>
      </c>
      <c r="Q37" s="40">
        <v>1072.6899999999951</v>
      </c>
    </row>
    <row r="38" spans="1:17" x14ac:dyDescent="0.45">
      <c r="B38" s="39" t="s">
        <v>93</v>
      </c>
      <c r="C38" s="39" t="s">
        <v>82</v>
      </c>
      <c r="D38" s="40">
        <v>216.07100000000017</v>
      </c>
      <c r="E38" s="40">
        <v>226.85000000000014</v>
      </c>
      <c r="F38" s="40">
        <v>210.696</v>
      </c>
      <c r="G38" s="40">
        <v>190.81000000000003</v>
      </c>
      <c r="H38" s="40">
        <v>258.45300000000015</v>
      </c>
      <c r="I38" s="40">
        <v>316.60999999999996</v>
      </c>
      <c r="J38" s="40">
        <v>322.99</v>
      </c>
      <c r="K38" s="40">
        <v>349.25999999999988</v>
      </c>
      <c r="L38" s="40">
        <v>398.95999999999992</v>
      </c>
      <c r="M38" s="40">
        <v>447.16000000000014</v>
      </c>
      <c r="N38" s="40">
        <v>464.11000000000024</v>
      </c>
      <c r="O38" s="40">
        <v>509.02000000000044</v>
      </c>
      <c r="P38" s="40">
        <v>637.67000000000041</v>
      </c>
      <c r="Q38" s="40">
        <v>783.88999999999885</v>
      </c>
    </row>
    <row r="39" spans="1:17" x14ac:dyDescent="0.45">
      <c r="B39" s="39" t="s">
        <v>94</v>
      </c>
      <c r="C39" s="39" t="s">
        <v>88</v>
      </c>
      <c r="D39" s="40">
        <v>332.46899999999982</v>
      </c>
      <c r="E39" s="40">
        <v>332.68199999999996</v>
      </c>
      <c r="F39" s="40">
        <v>272.4220000000002</v>
      </c>
      <c r="G39" s="40">
        <v>280.45000000000016</v>
      </c>
      <c r="H39" s="40">
        <v>389.28199999999993</v>
      </c>
      <c r="I39" s="40">
        <v>450.56999999999994</v>
      </c>
      <c r="J39" s="40">
        <v>447.27</v>
      </c>
      <c r="K39" s="40">
        <v>446.95000000000005</v>
      </c>
      <c r="L39" s="40">
        <v>505.58999999999969</v>
      </c>
      <c r="M39" s="40">
        <v>663.90999999999985</v>
      </c>
      <c r="N39" s="40">
        <v>695.72999999999945</v>
      </c>
      <c r="O39" s="40">
        <v>677.64999999999975</v>
      </c>
      <c r="P39" s="40">
        <v>787.23999999999978</v>
      </c>
      <c r="Q39" s="40">
        <v>913.63999999999692</v>
      </c>
    </row>
    <row r="40" spans="1:17" x14ac:dyDescent="0.45">
      <c r="B40" s="37" t="s">
        <v>108</v>
      </c>
      <c r="C40" s="37"/>
      <c r="D40" s="41">
        <f>SUM(D3:D39)</f>
        <v>9309.6280000000024</v>
      </c>
      <c r="E40" s="41">
        <f t="shared" ref="E40:Q40" si="0">SUM(E3:E39)</f>
        <v>9276.8790000000045</v>
      </c>
      <c r="F40" s="41">
        <f t="shared" si="0"/>
        <v>9083.0240000000067</v>
      </c>
      <c r="G40" s="41">
        <f t="shared" si="0"/>
        <v>10335.080000000002</v>
      </c>
      <c r="H40" s="41">
        <f t="shared" si="0"/>
        <v>11234.388000000001</v>
      </c>
      <c r="I40" s="41">
        <f t="shared" si="0"/>
        <v>11654.220000000007</v>
      </c>
      <c r="J40" s="41">
        <f t="shared" si="0"/>
        <v>12032.790000000005</v>
      </c>
      <c r="K40" s="41">
        <f t="shared" si="0"/>
        <v>12749.27000000001</v>
      </c>
      <c r="L40" s="41">
        <f t="shared" si="0"/>
        <v>13397.020000000002</v>
      </c>
      <c r="M40" s="41">
        <f t="shared" si="0"/>
        <v>14590.620000000003</v>
      </c>
      <c r="N40" s="41">
        <f t="shared" si="0"/>
        <v>15958.550000000003</v>
      </c>
      <c r="O40" s="41">
        <f t="shared" si="0"/>
        <v>16832.519999999997</v>
      </c>
      <c r="P40" s="41">
        <f t="shared" si="0"/>
        <v>18061.25</v>
      </c>
      <c r="Q40" s="41">
        <f t="shared" si="0"/>
        <v>20161.09999999998</v>
      </c>
    </row>
    <row r="41" spans="1:17" s="117" customFormat="1" ht="10.5" x14ac:dyDescent="0.35">
      <c r="A41" s="110"/>
      <c r="B41" s="110"/>
      <c r="C41" s="110" t="s">
        <v>109</v>
      </c>
      <c r="D41" s="134">
        <f t="shared" ref="D41:Q41" si="1">SUM(D3:D39)</f>
        <v>9309.6280000000024</v>
      </c>
      <c r="E41" s="134">
        <f t="shared" si="1"/>
        <v>9276.8790000000045</v>
      </c>
      <c r="F41" s="134">
        <f t="shared" si="1"/>
        <v>9083.0240000000067</v>
      </c>
      <c r="G41" s="134">
        <f t="shared" si="1"/>
        <v>10335.080000000002</v>
      </c>
      <c r="H41" s="134">
        <f t="shared" si="1"/>
        <v>11234.388000000001</v>
      </c>
      <c r="I41" s="134">
        <f t="shared" si="1"/>
        <v>11654.220000000007</v>
      </c>
      <c r="J41" s="134">
        <f t="shared" si="1"/>
        <v>12032.790000000005</v>
      </c>
      <c r="K41" s="134">
        <f t="shared" si="1"/>
        <v>12749.27000000001</v>
      </c>
      <c r="L41" s="134">
        <f t="shared" si="1"/>
        <v>13397.020000000002</v>
      </c>
      <c r="M41" s="134">
        <f t="shared" si="1"/>
        <v>14590.620000000003</v>
      </c>
      <c r="N41" s="134">
        <f t="shared" si="1"/>
        <v>15958.550000000003</v>
      </c>
      <c r="O41" s="134">
        <f t="shared" si="1"/>
        <v>16832.519999999997</v>
      </c>
      <c r="P41" s="134">
        <f t="shared" si="1"/>
        <v>18061.25</v>
      </c>
      <c r="Q41" s="134">
        <f t="shared" si="1"/>
        <v>20161.09999999998</v>
      </c>
    </row>
    <row r="42" spans="1:17" x14ac:dyDescent="0.45">
      <c r="D42" s="106">
        <f t="shared" ref="D42:Q42" si="2">D40-D41</f>
        <v>0</v>
      </c>
      <c r="E42" s="107">
        <f t="shared" si="2"/>
        <v>0</v>
      </c>
      <c r="F42" s="107">
        <f t="shared" si="2"/>
        <v>0</v>
      </c>
      <c r="G42" s="107">
        <f t="shared" si="2"/>
        <v>0</v>
      </c>
      <c r="H42" s="107">
        <f t="shared" si="2"/>
        <v>0</v>
      </c>
      <c r="I42" s="107">
        <f t="shared" si="2"/>
        <v>0</v>
      </c>
      <c r="J42" s="107">
        <f t="shared" si="2"/>
        <v>0</v>
      </c>
      <c r="K42" s="107">
        <f t="shared" si="2"/>
        <v>0</v>
      </c>
      <c r="L42" s="107">
        <f t="shared" si="2"/>
        <v>0</v>
      </c>
      <c r="M42" s="107">
        <f t="shared" si="2"/>
        <v>0</v>
      </c>
      <c r="N42" s="107">
        <f t="shared" si="2"/>
        <v>0</v>
      </c>
      <c r="O42" s="107">
        <f t="shared" si="2"/>
        <v>0</v>
      </c>
      <c r="P42" s="107">
        <f t="shared" si="2"/>
        <v>0</v>
      </c>
      <c r="Q42" s="107">
        <f t="shared" si="2"/>
        <v>0</v>
      </c>
    </row>
  </sheetData>
  <pageMargins left="0.7" right="0.7" top="0.75" bottom="0.75" header="0.3" footer="0.3"/>
  <pageSetup paperSize="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topLeftCell="A46" workbookViewId="0">
      <selection activeCell="F25" sqref="F25"/>
    </sheetView>
  </sheetViews>
  <sheetFormatPr defaultRowHeight="14.25" x14ac:dyDescent="0.45"/>
  <sheetData/>
  <pageMargins left="0.7" right="0.7" top="0.75" bottom="0.75" header="0.3" footer="0.3"/>
  <pageSetup paperSize="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O65"/>
  <sheetViews>
    <sheetView topLeftCell="A3" zoomScaleNormal="100" workbookViewId="0">
      <selection activeCell="AK53" sqref="AK53"/>
    </sheetView>
  </sheetViews>
  <sheetFormatPr defaultRowHeight="14.25" x14ac:dyDescent="0.45"/>
  <cols>
    <col min="1" max="1" width="9.19921875" style="3"/>
    <col min="2" max="2" width="40.46484375" style="3" bestFit="1" customWidth="1"/>
    <col min="3" max="3" width="23.53125" style="3" bestFit="1" customWidth="1"/>
    <col min="4" max="4" width="21.6640625" style="3" customWidth="1"/>
    <col min="5" max="18" width="8" style="3" bestFit="1" customWidth="1"/>
    <col min="19" max="19" width="9.19921875" style="3"/>
    <col min="20" max="20" width="40.46484375" style="3" bestFit="1" customWidth="1"/>
    <col min="21" max="21" width="23.53125" style="3" bestFit="1" customWidth="1"/>
    <col min="22" max="22" width="8.6640625" style="3" bestFit="1" customWidth="1"/>
    <col min="23" max="23" width="7" style="3" bestFit="1" customWidth="1"/>
    <col min="24" max="24" width="6.6640625" style="3" bestFit="1" customWidth="1"/>
    <col min="25" max="25" width="7.19921875" style="3" bestFit="1" customWidth="1"/>
    <col min="26" max="26" width="6.73046875" style="3" bestFit="1" customWidth="1"/>
    <col min="27" max="27" width="6.19921875" style="3" bestFit="1" customWidth="1"/>
    <col min="28" max="29" width="7.19921875" style="3" bestFit="1" customWidth="1"/>
    <col min="30" max="30" width="6.53125" style="3" bestFit="1" customWidth="1"/>
    <col min="31" max="32" width="7" style="3" bestFit="1" customWidth="1"/>
    <col min="33" max="33" width="6.73046875" style="3" bestFit="1" customWidth="1"/>
    <col min="34" max="34" width="10.46484375" style="3" customWidth="1"/>
    <col min="35" max="35" width="7" style="3" bestFit="1" customWidth="1"/>
    <col min="36" max="36" width="7.19921875" style="3" customWidth="1"/>
    <col min="37" max="37" width="40.46484375" style="3" bestFit="1" customWidth="1"/>
    <col min="38" max="39" width="7" style="3" bestFit="1" customWidth="1"/>
    <col min="40" max="40" width="6.6640625" style="3" bestFit="1" customWidth="1"/>
    <col min="41" max="41" width="7.19921875" style="3" bestFit="1" customWidth="1"/>
    <col min="42" max="42" width="6.73046875" style="3" bestFit="1" customWidth="1"/>
    <col min="43" max="43" width="6.19921875" style="3" bestFit="1" customWidth="1"/>
    <col min="44" max="45" width="7.19921875" style="3" bestFit="1" customWidth="1"/>
    <col min="46" max="46" width="6.53125" style="3" bestFit="1" customWidth="1"/>
    <col min="47" max="48" width="7" style="3" bestFit="1" customWidth="1"/>
    <col min="49" max="49" width="6.73046875" style="3" bestFit="1" customWidth="1"/>
    <col min="50" max="51" width="7" style="3" bestFit="1" customWidth="1"/>
    <col min="52" max="53" width="9.19921875" style="3"/>
    <col min="54" max="55" width="7" bestFit="1" customWidth="1"/>
    <col min="56" max="56" width="6.6640625" bestFit="1" customWidth="1"/>
    <col min="57" max="57" width="7.19921875" bestFit="1" customWidth="1"/>
    <col min="58" max="58" width="6.73046875" bestFit="1" customWidth="1"/>
    <col min="59" max="59" width="6.19921875" bestFit="1" customWidth="1"/>
    <col min="60" max="61" width="7.19921875" bestFit="1" customWidth="1"/>
    <col min="62" max="62" width="6.53125" bestFit="1" customWidth="1"/>
    <col min="63" max="64" width="7" bestFit="1" customWidth="1"/>
    <col min="65" max="65" width="6.73046875" bestFit="1" customWidth="1"/>
    <col min="66" max="67" width="7" bestFit="1" customWidth="1"/>
  </cols>
  <sheetData>
    <row r="1" spans="1:67" x14ac:dyDescent="0.45">
      <c r="A1" s="3" t="s">
        <v>110</v>
      </c>
      <c r="T1" s="3" t="s">
        <v>111</v>
      </c>
      <c r="AK1" s="3" t="s">
        <v>112</v>
      </c>
    </row>
    <row r="2" spans="1:67" x14ac:dyDescent="0.45">
      <c r="A2" s="3" t="s">
        <v>113</v>
      </c>
      <c r="T2" s="42"/>
      <c r="U2" s="42"/>
    </row>
    <row r="3" spans="1:67" x14ac:dyDescent="0.45">
      <c r="B3" s="43" t="s">
        <v>49</v>
      </c>
      <c r="C3" s="43" t="s">
        <v>50</v>
      </c>
      <c r="D3" s="22">
        <v>43831</v>
      </c>
      <c r="E3" s="22">
        <v>43862</v>
      </c>
      <c r="F3" s="22">
        <v>43891</v>
      </c>
      <c r="G3" s="22">
        <v>43922</v>
      </c>
      <c r="H3" s="22">
        <v>43952</v>
      </c>
      <c r="I3" s="22">
        <v>43983</v>
      </c>
      <c r="J3" s="22">
        <v>44013</v>
      </c>
      <c r="K3" s="22">
        <v>44044</v>
      </c>
      <c r="L3" s="22">
        <v>44075</v>
      </c>
      <c r="M3" s="22">
        <v>44105</v>
      </c>
      <c r="N3" s="22">
        <v>44136</v>
      </c>
      <c r="O3" s="22">
        <v>44166</v>
      </c>
      <c r="P3" s="22">
        <v>44197</v>
      </c>
      <c r="Q3" s="22">
        <v>44228</v>
      </c>
      <c r="R3" s="22">
        <v>44256</v>
      </c>
      <c r="S3" s="22"/>
      <c r="T3" s="43" t="s">
        <v>49</v>
      </c>
      <c r="U3" s="43" t="s">
        <v>50</v>
      </c>
      <c r="V3" s="22">
        <v>43862</v>
      </c>
      <c r="W3" s="22">
        <v>43891</v>
      </c>
      <c r="X3" s="22">
        <v>43922</v>
      </c>
      <c r="Y3" s="22">
        <v>43952</v>
      </c>
      <c r="Z3" s="22">
        <v>43983</v>
      </c>
      <c r="AA3" s="22">
        <v>44013</v>
      </c>
      <c r="AB3" s="22">
        <v>44044</v>
      </c>
      <c r="AC3" s="22">
        <v>44075</v>
      </c>
      <c r="AD3" s="22">
        <v>44105</v>
      </c>
      <c r="AE3" s="22">
        <v>44136</v>
      </c>
      <c r="AF3" s="22">
        <v>44166</v>
      </c>
      <c r="AG3" s="22">
        <v>44197</v>
      </c>
      <c r="AH3" s="22">
        <v>44228</v>
      </c>
      <c r="AI3" s="22">
        <v>44256</v>
      </c>
      <c r="AJ3" s="44"/>
      <c r="AK3" s="43" t="s">
        <v>49</v>
      </c>
      <c r="AL3" s="22">
        <v>43862</v>
      </c>
      <c r="AM3" s="22">
        <v>43891</v>
      </c>
      <c r="AN3" s="22">
        <v>43922</v>
      </c>
      <c r="AO3" s="22">
        <v>43952</v>
      </c>
      <c r="AP3" s="22">
        <v>43983</v>
      </c>
      <c r="AQ3" s="22">
        <v>44013</v>
      </c>
      <c r="AR3" s="22">
        <v>44044</v>
      </c>
      <c r="AS3" s="22">
        <v>44075</v>
      </c>
      <c r="AT3" s="22">
        <v>44105</v>
      </c>
      <c r="AU3" s="22">
        <v>44136</v>
      </c>
      <c r="AV3" s="22">
        <v>44166</v>
      </c>
      <c r="AW3" s="22">
        <v>44197</v>
      </c>
      <c r="AX3" s="22">
        <v>44228</v>
      </c>
      <c r="AY3" s="22">
        <v>44256</v>
      </c>
      <c r="BB3" s="22">
        <v>43862</v>
      </c>
      <c r="BC3" s="22">
        <v>43891</v>
      </c>
      <c r="BD3" s="22">
        <v>43922</v>
      </c>
      <c r="BE3" s="22">
        <v>43952</v>
      </c>
      <c r="BF3" s="22">
        <v>43983</v>
      </c>
      <c r="BG3" s="22">
        <v>44013</v>
      </c>
      <c r="BH3" s="22">
        <v>44044</v>
      </c>
      <c r="BI3" s="22">
        <v>44075</v>
      </c>
      <c r="BJ3" s="22">
        <v>44105</v>
      </c>
      <c r="BK3" s="22">
        <v>44136</v>
      </c>
      <c r="BL3" s="22">
        <v>44166</v>
      </c>
      <c r="BM3" s="22">
        <v>44197</v>
      </c>
      <c r="BN3" s="22">
        <v>44228</v>
      </c>
      <c r="BO3" s="22">
        <v>44256</v>
      </c>
    </row>
    <row r="4" spans="1:67" x14ac:dyDescent="0.45">
      <c r="B4" s="3" t="s">
        <v>51</v>
      </c>
      <c r="C4" s="3" t="s">
        <v>52</v>
      </c>
      <c r="D4" s="109">
        <f>SUMIFS(District_IWS_Actuals!C$4:C$231,District_IWS_Actuals!$A$4:$A$231,$B4)</f>
        <v>44444</v>
      </c>
      <c r="E4" s="5">
        <f>SUMIFS(District_IWS_Actuals!D$4:D$231,District_IWS_Actuals!$A$4:$A$231,$B4)</f>
        <v>45193</v>
      </c>
      <c r="F4" s="5">
        <f>SUMIFS(District_IWS_Actuals!E$4:E$231,District_IWS_Actuals!$A$4:$A$231,$B4)</f>
        <v>46170</v>
      </c>
      <c r="G4" s="5">
        <f>SUMIFS(District_IWS_Actuals!F$4:F$231,District_IWS_Actuals!$A$4:$A$231,$B4)</f>
        <v>63279</v>
      </c>
      <c r="H4" s="5">
        <f>SUMIFS(District_IWS_Actuals!G$4:G$231,District_IWS_Actuals!$A$4:$A$231,$B4)</f>
        <v>75612</v>
      </c>
      <c r="I4" s="5">
        <f>SUMIFS(District_IWS_Actuals!H$4:H$231,District_IWS_Actuals!$A$4:$A$231,$B4)</f>
        <v>75573</v>
      </c>
      <c r="J4" s="5">
        <f>SUMIFS(District_IWS_Actuals!I$4:I$231,District_IWS_Actuals!$A$4:$A$231,$B4)</f>
        <v>76944</v>
      </c>
      <c r="K4" s="5">
        <f>SUMIFS(District_IWS_Actuals!J$4:J$231,District_IWS_Actuals!$A$4:$A$231,$B4)</f>
        <v>78063</v>
      </c>
      <c r="L4" s="5">
        <f>SUMIFS(District_IWS_Actuals!K$4:K$231,District_IWS_Actuals!$A$4:$A$231,$B4)</f>
        <v>78080</v>
      </c>
      <c r="M4" s="5">
        <f>SUMIFS(District_IWS_Actuals!L$4:L$231,District_IWS_Actuals!$A$4:$A$231,$B4)</f>
        <v>78505</v>
      </c>
      <c r="N4" s="5">
        <f>SUMIFS(District_IWS_Actuals!M$4:M$231,District_IWS_Actuals!$A$4:$A$231,$B4)</f>
        <v>79372</v>
      </c>
      <c r="O4" s="5">
        <f>SUMIFS(District_IWS_Actuals!N$4:N$231,District_IWS_Actuals!$A$4:$A$231,$B4)</f>
        <v>79501</v>
      </c>
      <c r="P4" s="5">
        <f>SUMIFS(District_IWS_Actuals!O$4:O$231,District_IWS_Actuals!$A$4:$A$231,$B4)</f>
        <v>78681</v>
      </c>
      <c r="Q4" s="5">
        <f>SUMIFS(District_IWS_Actuals!P$4:P$231,District_IWS_Actuals!$A$4:$A$231,$B4)</f>
        <v>81953</v>
      </c>
      <c r="R4" s="5">
        <f>SUMIFS(District_IWS_Actuals!Q$4:Q$231,District_IWS_Actuals!$A$4:$A$231,$B4)</f>
        <v>83078</v>
      </c>
      <c r="S4" s="5"/>
      <c r="T4" s="3" t="s">
        <v>51</v>
      </c>
      <c r="U4" s="3" t="s">
        <v>52</v>
      </c>
      <c r="V4" s="109">
        <f>SUMIFS('UC WC supply forecast'!D$3:D$39,'UC WC supply forecast'!$B$3:$B$39,$B4)</f>
        <v>324.70700000000068</v>
      </c>
      <c r="W4" s="5">
        <f>SUMIFS('UC WC supply forecast'!E$3:E$39,'UC WC supply forecast'!$B$3:$B$39,$B4)</f>
        <v>293.49100000000055</v>
      </c>
      <c r="X4" s="5">
        <f>SUMIFS('UC WC supply forecast'!F$3:F$39,'UC WC supply forecast'!$B$3:$B$39,$B4)</f>
        <v>305.5120000000004</v>
      </c>
      <c r="Y4" s="5">
        <f>SUMIFS('UC WC supply forecast'!G$3:G$39,'UC WC supply forecast'!$B$3:$B$39,$B4)</f>
        <v>349.49000000000018</v>
      </c>
      <c r="Z4" s="5">
        <f>SUMIFS('UC WC supply forecast'!H$3:H$39,'UC WC supply forecast'!$B$3:$B$39,$B4)</f>
        <v>376.63800000000049</v>
      </c>
      <c r="AA4" s="5">
        <f>SUMIFS('UC WC supply forecast'!I$3:I$39,'UC WC supply forecast'!$B$3:$B$39,$B4)</f>
        <v>401.09000000000043</v>
      </c>
      <c r="AB4" s="5">
        <f>SUMIFS('UC WC supply forecast'!J$3:J$39,'UC WC supply forecast'!$B$3:$B$39,$B4)</f>
        <v>401.06000000000057</v>
      </c>
      <c r="AC4" s="5">
        <f>SUMIFS('UC WC supply forecast'!K$3:K$39,'UC WC supply forecast'!$B$3:$B$39,$B4)</f>
        <v>408.34000000000037</v>
      </c>
      <c r="AD4" s="5">
        <f>SUMIFS('UC WC supply forecast'!L$3:L$39,'UC WC supply forecast'!$B$3:$B$39,$B4)</f>
        <v>395.39000000000027</v>
      </c>
      <c r="AE4" s="5">
        <f>SUMIFS('UC WC supply forecast'!M$3:M$39,'UC WC supply forecast'!$B$3:$B$39,$B4)</f>
        <v>383.48000000000042</v>
      </c>
      <c r="AF4" s="5">
        <f>SUMIFS('UC WC supply forecast'!N$3:N$39,'UC WC supply forecast'!$B$3:$B$39,$B4)</f>
        <v>385.32000000000022</v>
      </c>
      <c r="AG4" s="5">
        <f>SUMIFS('UC WC supply forecast'!O$3:O$39,'UC WC supply forecast'!$B$3:$B$39,$B4)</f>
        <v>515.39000000000033</v>
      </c>
      <c r="AH4" s="5">
        <f>SUMIFS('UC WC supply forecast'!P$3:P$39,'UC WC supply forecast'!$B$3:$B$39,$B4)</f>
        <v>550.4799999999999</v>
      </c>
      <c r="AI4" s="5">
        <f>SUMIFS('UC WC supply forecast'!Q$3:Q$39,'UC WC supply forecast'!$B$3:$B$39,$B4)</f>
        <v>548.17000000000019</v>
      </c>
      <c r="AJ4" s="42"/>
      <c r="AK4" s="3" t="s">
        <v>51</v>
      </c>
      <c r="AL4" s="5">
        <f>E4/V4</f>
        <v>139.1808615151503</v>
      </c>
      <c r="AM4" s="5">
        <f t="shared" ref="AM4:AM40" si="0">F4/W4</f>
        <v>157.31317144307633</v>
      </c>
      <c r="AN4" s="5">
        <f t="shared" ref="AN4:AN40" si="1">G4/X4</f>
        <v>207.12443373746339</v>
      </c>
      <c r="AO4" s="5">
        <f t="shared" ref="AO4:AO40" si="2">H4/Y4</f>
        <v>216.34953789807994</v>
      </c>
      <c r="AP4" s="5">
        <f t="shared" ref="AP4:AP40" si="3">I4/Z4</f>
        <v>200.651554012075</v>
      </c>
      <c r="AQ4" s="5">
        <f t="shared" ref="AQ4:AQ40" si="4">J4/AA4</f>
        <v>191.83724351143115</v>
      </c>
      <c r="AR4" s="5">
        <f t="shared" ref="AR4:AR40" si="5">K4/AB4</f>
        <v>194.64169949633444</v>
      </c>
      <c r="AS4" s="5">
        <f t="shared" ref="AS4:AS40" si="6">L4/AC4</f>
        <v>191.21320468237235</v>
      </c>
      <c r="AT4" s="5">
        <f t="shared" ref="AT4:AT40" si="7">M4/AD4</f>
        <v>198.55079794633133</v>
      </c>
      <c r="AU4" s="5">
        <f t="shared" ref="AU4:AU40" si="8">N4/AE4</f>
        <v>206.97819964535284</v>
      </c>
      <c r="AV4" s="5">
        <f t="shared" ref="AV4:AV40" si="9">O4/AF4</f>
        <v>206.32461330841886</v>
      </c>
      <c r="AW4" s="112">
        <f t="shared" ref="AW4:AW40" si="10">P4/AG4</f>
        <v>152.66303187877131</v>
      </c>
      <c r="AX4" s="5">
        <f t="shared" ref="AX4:AX40" si="11">Q4/AH4</f>
        <v>148.87552681296324</v>
      </c>
      <c r="AY4" s="5">
        <f t="shared" ref="AY4:AY40" si="12">R4/AI4</f>
        <v>151.55517448966557</v>
      </c>
      <c r="BA4" s="43" t="s">
        <v>114</v>
      </c>
      <c r="BB4" s="116">
        <f>SUM(E$4:E$40)/(SUM(V$44:V$50))</f>
        <v>114.50564942014864</v>
      </c>
      <c r="BC4" s="48">
        <f t="shared" ref="BC4:BO4" si="13">SUM(F$4:F$40)/(SUM(W$44:W$50))</f>
        <v>116.3574516817563</v>
      </c>
      <c r="BD4" s="48">
        <f t="shared" si="13"/>
        <v>198.06289182985748</v>
      </c>
      <c r="BE4" s="48">
        <f>SUM(H$4:H$40)/(SUM(Y$44:Y$50))</f>
        <v>224.31350313688901</v>
      </c>
      <c r="BF4" s="48">
        <f t="shared" si="13"/>
        <v>199.04893795727898</v>
      </c>
      <c r="BG4" s="48">
        <f t="shared" si="13"/>
        <v>195.6812210512586</v>
      </c>
      <c r="BH4" s="48">
        <f t="shared" si="13"/>
        <v>192.10764918194354</v>
      </c>
      <c r="BI4" s="48">
        <f t="shared" si="13"/>
        <v>177.94069778112777</v>
      </c>
      <c r="BJ4" s="48">
        <f t="shared" si="13"/>
        <v>164.93742638288208</v>
      </c>
      <c r="BK4" s="48">
        <f t="shared" si="13"/>
        <v>154.26246451487322</v>
      </c>
      <c r="BL4" s="48">
        <f t="shared" si="13"/>
        <v>141.31359052044201</v>
      </c>
      <c r="BM4" s="48">
        <f t="shared" si="13"/>
        <v>131.5360979817639</v>
      </c>
      <c r="BN4" s="48">
        <f t="shared" si="13"/>
        <v>129.1096684891688</v>
      </c>
      <c r="BO4" s="48">
        <f t="shared" si="13"/>
        <v>117.32673316436119</v>
      </c>
    </row>
    <row r="5" spans="1:67" x14ac:dyDescent="0.45">
      <c r="B5" s="3" t="s">
        <v>53</v>
      </c>
      <c r="C5" s="3" t="s">
        <v>52</v>
      </c>
      <c r="D5" s="5">
        <f>SUMIFS(District_IWS_Actuals!C$4:C$231,District_IWS_Actuals!$A$4:$A$231,$B5)</f>
        <v>30534</v>
      </c>
      <c r="E5" s="5">
        <f>SUMIFS(District_IWS_Actuals!D$4:D$231,District_IWS_Actuals!$A$4:$A$231,$B5)</f>
        <v>31894</v>
      </c>
      <c r="F5" s="5">
        <f>SUMIFS(District_IWS_Actuals!E$4:E$231,District_IWS_Actuals!$A$4:$A$231,$B5)</f>
        <v>33226</v>
      </c>
      <c r="G5" s="5">
        <f>SUMIFS(District_IWS_Actuals!F$4:F$231,District_IWS_Actuals!$A$4:$A$231,$B5)</f>
        <v>49023</v>
      </c>
      <c r="H5" s="5">
        <f>SUMIFS(District_IWS_Actuals!G$4:G$231,District_IWS_Actuals!$A$4:$A$231,$B5)</f>
        <v>59147</v>
      </c>
      <c r="I5" s="5">
        <f>SUMIFS(District_IWS_Actuals!H$4:H$231,District_IWS_Actuals!$A$4:$A$231,$B5)</f>
        <v>57935</v>
      </c>
      <c r="J5" s="5">
        <f>SUMIFS(District_IWS_Actuals!I$4:I$231,District_IWS_Actuals!$A$4:$A$231,$B5)</f>
        <v>58754</v>
      </c>
      <c r="K5" s="5">
        <f>SUMIFS(District_IWS_Actuals!J$4:J$231,District_IWS_Actuals!$A$4:$A$231,$B5)</f>
        <v>59712</v>
      </c>
      <c r="L5" s="5">
        <f>SUMIFS(District_IWS_Actuals!K$4:K$231,District_IWS_Actuals!$A$4:$A$231,$B5)</f>
        <v>59301</v>
      </c>
      <c r="M5" s="5">
        <f>SUMIFS(District_IWS_Actuals!L$4:L$231,District_IWS_Actuals!$A$4:$A$231,$B5)</f>
        <v>58255</v>
      </c>
      <c r="N5" s="5">
        <f>SUMIFS(District_IWS_Actuals!M$4:M$231,District_IWS_Actuals!$A$4:$A$231,$B5)</f>
        <v>59201</v>
      </c>
      <c r="O5" s="5">
        <f>SUMIFS(District_IWS_Actuals!N$4:N$231,District_IWS_Actuals!$A$4:$A$231,$B5)</f>
        <v>59011</v>
      </c>
      <c r="P5" s="5">
        <f>SUMIFS(District_IWS_Actuals!O$4:O$231,District_IWS_Actuals!$A$4:$A$231,$B5)</f>
        <v>58488</v>
      </c>
      <c r="Q5" s="5">
        <f>SUMIFS(District_IWS_Actuals!P$4:P$231,District_IWS_Actuals!$A$4:$A$231,$B5)</f>
        <v>61054</v>
      </c>
      <c r="R5" s="5">
        <f>SUMIFS(District_IWS_Actuals!Q$4:Q$231,District_IWS_Actuals!$A$4:$A$231,$B5)</f>
        <v>61857</v>
      </c>
      <c r="S5" s="5"/>
      <c r="T5" s="3" t="s">
        <v>53</v>
      </c>
      <c r="U5" s="3" t="s">
        <v>52</v>
      </c>
      <c r="V5" s="5">
        <f>SUMIFS('UC WC supply forecast'!D$3:D$39,'UC WC supply forecast'!$B$3:$B$39,$B5)</f>
        <v>267.90800000000024</v>
      </c>
      <c r="W5" s="5">
        <f>SUMIFS('UC WC supply forecast'!E$3:E$39,'UC WC supply forecast'!$B$3:$B$39,$B5)</f>
        <v>271.39500000000027</v>
      </c>
      <c r="X5" s="5">
        <f>SUMIFS('UC WC supply forecast'!F$3:F$39,'UC WC supply forecast'!$B$3:$B$39,$B5)</f>
        <v>272.64400000000023</v>
      </c>
      <c r="Y5" s="5">
        <f>SUMIFS('UC WC supply forecast'!G$3:G$39,'UC WC supply forecast'!$B$3:$B$39,$B5)</f>
        <v>281.85000000000008</v>
      </c>
      <c r="Z5" s="5">
        <f>SUMIFS('UC WC supply forecast'!H$3:H$39,'UC WC supply forecast'!$B$3:$B$39,$B5)</f>
        <v>319.66599999999988</v>
      </c>
      <c r="AA5" s="5">
        <f>SUMIFS('UC WC supply forecast'!I$3:I$39,'UC WC supply forecast'!$B$3:$B$39,$B5)</f>
        <v>312.11000000000007</v>
      </c>
      <c r="AB5" s="5">
        <f>SUMIFS('UC WC supply forecast'!J$3:J$39,'UC WC supply forecast'!$B$3:$B$39,$B5)</f>
        <v>311.36000000000018</v>
      </c>
      <c r="AC5" s="5">
        <f>SUMIFS('UC WC supply forecast'!K$3:K$39,'UC WC supply forecast'!$B$3:$B$39,$B5)</f>
        <v>343.2</v>
      </c>
      <c r="AD5" s="5">
        <f>SUMIFS('UC WC supply forecast'!L$3:L$39,'UC WC supply forecast'!$B$3:$B$39,$B5)</f>
        <v>347.4199999999999</v>
      </c>
      <c r="AE5" s="5">
        <f>SUMIFS('UC WC supply forecast'!M$3:M$39,'UC WC supply forecast'!$B$3:$B$39,$B5)</f>
        <v>341.97999999999996</v>
      </c>
      <c r="AF5" s="5">
        <f>SUMIFS('UC WC supply forecast'!N$3:N$39,'UC WC supply forecast'!$B$3:$B$39,$B5)</f>
        <v>352.94000000000017</v>
      </c>
      <c r="AG5" s="5">
        <f>SUMIFS('UC WC supply forecast'!O$3:O$39,'UC WC supply forecast'!$B$3:$B$39,$B5)</f>
        <v>361.85000000000031</v>
      </c>
      <c r="AH5" s="5">
        <f>SUMIFS('UC WC supply forecast'!P$3:P$39,'UC WC supply forecast'!$B$3:$B$39,$B5)</f>
        <v>382.39000000000021</v>
      </c>
      <c r="AI5" s="5">
        <f>SUMIFS('UC WC supply forecast'!Q$3:Q$39,'UC WC supply forecast'!$B$3:$B$39,$B5)</f>
        <v>446.68000000000006</v>
      </c>
      <c r="AJ5" s="5"/>
      <c r="AK5" s="3" t="s">
        <v>53</v>
      </c>
      <c r="AL5" s="5">
        <f t="shared" ref="AL5:AL40" si="14">E5/V5</f>
        <v>119.04833002373938</v>
      </c>
      <c r="AM5" s="5">
        <f t="shared" si="0"/>
        <v>122.42672119972721</v>
      </c>
      <c r="AN5" s="5">
        <f t="shared" si="1"/>
        <v>179.80590073502427</v>
      </c>
      <c r="AO5" s="5">
        <f t="shared" si="2"/>
        <v>209.85275855951741</v>
      </c>
      <c r="AP5" s="5">
        <f t="shared" si="3"/>
        <v>181.23604011687206</v>
      </c>
      <c r="AQ5" s="5">
        <f t="shared" si="4"/>
        <v>188.24773317099735</v>
      </c>
      <c r="AR5" s="5">
        <f t="shared" si="5"/>
        <v>191.77800616649526</v>
      </c>
      <c r="AS5" s="5">
        <f t="shared" si="6"/>
        <v>172.78846153846155</v>
      </c>
      <c r="AT5" s="5">
        <f t="shared" si="7"/>
        <v>167.67889010419671</v>
      </c>
      <c r="AU5" s="5">
        <f t="shared" si="8"/>
        <v>173.11246271711798</v>
      </c>
      <c r="AV5" s="5">
        <f t="shared" si="9"/>
        <v>167.19839066130211</v>
      </c>
      <c r="AW5" s="5">
        <f t="shared" si="10"/>
        <v>161.63603703191916</v>
      </c>
      <c r="AX5" s="5">
        <f t="shared" si="11"/>
        <v>159.66421716049052</v>
      </c>
      <c r="AY5" s="5">
        <f t="shared" si="12"/>
        <v>138.48168711381749</v>
      </c>
    </row>
    <row r="6" spans="1:67" x14ac:dyDescent="0.45">
      <c r="B6" s="3" t="s">
        <v>54</v>
      </c>
      <c r="C6" s="3" t="s">
        <v>52</v>
      </c>
      <c r="D6" s="5">
        <f>SUMIFS(District_IWS_Actuals!C$4:C$231,District_IWS_Actuals!$A$4:$A$231,$B6)</f>
        <v>30700</v>
      </c>
      <c r="E6" s="5">
        <f>SUMIFS(District_IWS_Actuals!D$4:D$231,District_IWS_Actuals!$A$4:$A$231,$B6)</f>
        <v>31876</v>
      </c>
      <c r="F6" s="5">
        <f>SUMIFS(District_IWS_Actuals!E$4:E$231,District_IWS_Actuals!$A$4:$A$231,$B6)</f>
        <v>31781</v>
      </c>
      <c r="G6" s="5">
        <f>SUMIFS(District_IWS_Actuals!F$4:F$231,District_IWS_Actuals!$A$4:$A$231,$B6)</f>
        <v>52588</v>
      </c>
      <c r="H6" s="5">
        <f>SUMIFS(District_IWS_Actuals!G$4:G$231,District_IWS_Actuals!$A$4:$A$231,$B6)</f>
        <v>70249</v>
      </c>
      <c r="I6" s="5">
        <f>SUMIFS(District_IWS_Actuals!H$4:H$231,District_IWS_Actuals!$A$4:$A$231,$B6)</f>
        <v>66128</v>
      </c>
      <c r="J6" s="5">
        <f>SUMIFS(District_IWS_Actuals!I$4:I$231,District_IWS_Actuals!$A$4:$A$231,$B6)</f>
        <v>67593</v>
      </c>
      <c r="K6" s="5">
        <f>SUMIFS(District_IWS_Actuals!J$4:J$231,District_IWS_Actuals!$A$4:$A$231,$B6)</f>
        <v>68284</v>
      </c>
      <c r="L6" s="5">
        <f>SUMIFS(District_IWS_Actuals!K$4:K$231,District_IWS_Actuals!$A$4:$A$231,$B6)</f>
        <v>66708</v>
      </c>
      <c r="M6" s="5">
        <f>SUMIFS(District_IWS_Actuals!L$4:L$231,District_IWS_Actuals!$A$4:$A$231,$B6)</f>
        <v>63787</v>
      </c>
      <c r="N6" s="5">
        <f>SUMIFS(District_IWS_Actuals!M$4:M$231,District_IWS_Actuals!$A$4:$A$231,$B6)</f>
        <v>65390</v>
      </c>
      <c r="O6" s="5">
        <f>SUMIFS(District_IWS_Actuals!N$4:N$231,District_IWS_Actuals!$A$4:$A$231,$B6)</f>
        <v>65685</v>
      </c>
      <c r="P6" s="5">
        <f>SUMIFS(District_IWS_Actuals!O$4:O$231,District_IWS_Actuals!$A$4:$A$231,$B6)</f>
        <v>64297</v>
      </c>
      <c r="Q6" s="5">
        <f>SUMIFS(District_IWS_Actuals!P$4:P$231,District_IWS_Actuals!$A$4:$A$231,$B6)</f>
        <v>68518</v>
      </c>
      <c r="R6" s="5">
        <f>SUMIFS(District_IWS_Actuals!Q$4:Q$231,District_IWS_Actuals!$A$4:$A$231,$B6)</f>
        <v>69549</v>
      </c>
      <c r="S6" s="5"/>
      <c r="T6" s="3" t="s">
        <v>54</v>
      </c>
      <c r="U6" s="3" t="s">
        <v>52</v>
      </c>
      <c r="V6" s="5">
        <f>SUMIFS('UC WC supply forecast'!D$3:D$39,'UC WC supply forecast'!$B$3:$B$39,$B6)</f>
        <v>325.15900000000022</v>
      </c>
      <c r="W6" s="5">
        <f>SUMIFS('UC WC supply forecast'!E$3:E$39,'UC WC supply forecast'!$B$3:$B$39,$B6)</f>
        <v>313.5210000000003</v>
      </c>
      <c r="X6" s="5">
        <f>SUMIFS('UC WC supply forecast'!F$3:F$39,'UC WC supply forecast'!$B$3:$B$39,$B6)</f>
        <v>296.64500000000015</v>
      </c>
      <c r="Y6" s="5">
        <f>SUMIFS('UC WC supply forecast'!G$3:G$39,'UC WC supply forecast'!$B$3:$B$39,$B6)</f>
        <v>374.99000000000012</v>
      </c>
      <c r="Z6" s="5">
        <f>SUMIFS('UC WC supply forecast'!H$3:H$39,'UC WC supply forecast'!$B$3:$B$39,$B6)</f>
        <v>371.63799999999998</v>
      </c>
      <c r="AA6" s="5">
        <f>SUMIFS('UC WC supply forecast'!I$3:I$39,'UC WC supply forecast'!$B$3:$B$39,$B6)</f>
        <v>340.27000000000021</v>
      </c>
      <c r="AB6" s="5">
        <f>SUMIFS('UC WC supply forecast'!J$3:J$39,'UC WC supply forecast'!$B$3:$B$39,$B6)</f>
        <v>341.26000000000022</v>
      </c>
      <c r="AC6" s="5">
        <f>SUMIFS('UC WC supply forecast'!K$3:K$39,'UC WC supply forecast'!$B$3:$B$39,$B6)</f>
        <v>341.57000000000045</v>
      </c>
      <c r="AD6" s="5">
        <f>SUMIFS('UC WC supply forecast'!L$3:L$39,'UC WC supply forecast'!$B$3:$B$39,$B6)</f>
        <v>347.37000000000046</v>
      </c>
      <c r="AE6" s="5">
        <f>SUMIFS('UC WC supply forecast'!M$3:M$39,'UC WC supply forecast'!$B$3:$B$39,$B6)</f>
        <v>375.01000000000016</v>
      </c>
      <c r="AF6" s="5">
        <f>SUMIFS('UC WC supply forecast'!N$3:N$39,'UC WC supply forecast'!$B$3:$B$39,$B6)</f>
        <v>365.10000000000014</v>
      </c>
      <c r="AG6" s="5">
        <f>SUMIFS('UC WC supply forecast'!O$3:O$39,'UC WC supply forecast'!$B$3:$B$39,$B6)</f>
        <v>415.71999999999986</v>
      </c>
      <c r="AH6" s="5">
        <f>SUMIFS('UC WC supply forecast'!P$3:P$39,'UC WC supply forecast'!$B$3:$B$39,$B6)</f>
        <v>484.68000000000058</v>
      </c>
      <c r="AI6" s="5">
        <f>SUMIFS('UC WC supply forecast'!Q$3:Q$39,'UC WC supply forecast'!$B$3:$B$39,$B6)</f>
        <v>528.40000000000055</v>
      </c>
      <c r="AJ6" s="5"/>
      <c r="AK6" s="3" t="s">
        <v>54</v>
      </c>
      <c r="AL6" s="5">
        <f t="shared" si="14"/>
        <v>98.032039709803442</v>
      </c>
      <c r="AM6" s="5">
        <f t="shared" si="0"/>
        <v>101.36801043630241</v>
      </c>
      <c r="AN6" s="5">
        <f t="shared" si="1"/>
        <v>177.27586846230332</v>
      </c>
      <c r="AO6" s="5">
        <f t="shared" si="2"/>
        <v>187.33566228432753</v>
      </c>
      <c r="AP6" s="5">
        <f t="shared" si="3"/>
        <v>177.9365942126478</v>
      </c>
      <c r="AQ6" s="5">
        <f t="shared" si="4"/>
        <v>198.64519352279061</v>
      </c>
      <c r="AR6" s="5">
        <f t="shared" si="5"/>
        <v>200.09377014592965</v>
      </c>
      <c r="AS6" s="5">
        <f t="shared" si="6"/>
        <v>195.29818192464182</v>
      </c>
      <c r="AT6" s="5">
        <f t="shared" si="7"/>
        <v>183.62840774966151</v>
      </c>
      <c r="AU6" s="5">
        <f t="shared" si="8"/>
        <v>174.36868350177321</v>
      </c>
      <c r="AV6" s="5">
        <f t="shared" si="9"/>
        <v>179.90961380443707</v>
      </c>
      <c r="AW6" s="5">
        <f t="shared" si="10"/>
        <v>154.66419705571062</v>
      </c>
      <c r="AX6" s="5">
        <f t="shared" si="11"/>
        <v>141.36750020632152</v>
      </c>
      <c r="AY6" s="5">
        <f t="shared" si="12"/>
        <v>131.62187736563197</v>
      </c>
      <c r="BA6" s="110" t="s">
        <v>109</v>
      </c>
      <c r="BB6" s="118">
        <f>(SUM(E4:E40))/(SUM(V4:V40))</f>
        <v>114.50564942014866</v>
      </c>
      <c r="BC6" s="118">
        <f t="shared" ref="BC6:BO6" si="15">(SUM(F4:F40))/(SUM(W4:W40))</f>
        <v>116.3574516817563</v>
      </c>
      <c r="BD6" s="118">
        <f t="shared" si="15"/>
        <v>198.06289182985739</v>
      </c>
      <c r="BE6" s="118">
        <f t="shared" si="15"/>
        <v>224.31350313688904</v>
      </c>
      <c r="BF6" s="118">
        <f t="shared" si="15"/>
        <v>199.04893795727901</v>
      </c>
      <c r="BG6" s="118">
        <f t="shared" si="15"/>
        <v>195.68122105125858</v>
      </c>
      <c r="BH6" s="118">
        <f t="shared" si="15"/>
        <v>192.1076491819436</v>
      </c>
      <c r="BI6" s="118">
        <f t="shared" si="15"/>
        <v>177.94069778112774</v>
      </c>
      <c r="BJ6" s="118">
        <f t="shared" si="15"/>
        <v>164.93742638288211</v>
      </c>
      <c r="BK6" s="118">
        <f t="shared" si="15"/>
        <v>154.26246451487327</v>
      </c>
      <c r="BL6" s="118">
        <f t="shared" si="15"/>
        <v>141.31359052044201</v>
      </c>
      <c r="BM6" s="118">
        <f t="shared" si="15"/>
        <v>131.5360979817639</v>
      </c>
      <c r="BN6" s="118">
        <f t="shared" si="15"/>
        <v>129.1096684891688</v>
      </c>
      <c r="BO6" s="118">
        <f t="shared" si="15"/>
        <v>117.3267331643612</v>
      </c>
    </row>
    <row r="7" spans="1:67" x14ac:dyDescent="0.45">
      <c r="B7" s="3" t="s">
        <v>55</v>
      </c>
      <c r="C7" s="3" t="s">
        <v>52</v>
      </c>
      <c r="D7" s="5">
        <f>SUMIFS(District_IWS_Actuals!C$4:C$231,District_IWS_Actuals!$A$4:$A$231,$B7)</f>
        <v>22290</v>
      </c>
      <c r="E7" s="5">
        <f>SUMIFS(District_IWS_Actuals!D$4:D$231,District_IWS_Actuals!$A$4:$A$231,$B7)</f>
        <v>23415</v>
      </c>
      <c r="F7" s="5">
        <f>SUMIFS(District_IWS_Actuals!E$4:E$231,District_IWS_Actuals!$A$4:$A$231,$B7)</f>
        <v>23698</v>
      </c>
      <c r="G7" s="5">
        <f>SUMIFS(District_IWS_Actuals!F$4:F$231,District_IWS_Actuals!$A$4:$A$231,$B7)</f>
        <v>42114</v>
      </c>
      <c r="H7" s="5">
        <f>SUMIFS(District_IWS_Actuals!G$4:G$231,District_IWS_Actuals!$A$4:$A$231,$B7)</f>
        <v>55667</v>
      </c>
      <c r="I7" s="5">
        <f>SUMIFS(District_IWS_Actuals!H$4:H$231,District_IWS_Actuals!$A$4:$A$231,$B7)</f>
        <v>53536</v>
      </c>
      <c r="J7" s="5">
        <f>SUMIFS(District_IWS_Actuals!I$4:I$231,District_IWS_Actuals!$A$4:$A$231,$B7)</f>
        <v>54397</v>
      </c>
      <c r="K7" s="5">
        <f>SUMIFS(District_IWS_Actuals!J$4:J$231,District_IWS_Actuals!$A$4:$A$231,$B7)</f>
        <v>54945</v>
      </c>
      <c r="L7" s="5">
        <f>SUMIFS(District_IWS_Actuals!K$4:K$231,District_IWS_Actuals!$A$4:$A$231,$B7)</f>
        <v>53749</v>
      </c>
      <c r="M7" s="5">
        <f>SUMIFS(District_IWS_Actuals!L$4:L$231,District_IWS_Actuals!$A$4:$A$231,$B7)</f>
        <v>52136</v>
      </c>
      <c r="N7" s="5">
        <f>SUMIFS(District_IWS_Actuals!M$4:M$231,District_IWS_Actuals!$A$4:$A$231,$B7)</f>
        <v>52256</v>
      </c>
      <c r="O7" s="5">
        <f>SUMIFS(District_IWS_Actuals!N$4:N$231,District_IWS_Actuals!$A$4:$A$231,$B7)</f>
        <v>51953</v>
      </c>
      <c r="P7" s="5">
        <f>SUMIFS(District_IWS_Actuals!O$4:O$231,District_IWS_Actuals!$A$4:$A$231,$B7)</f>
        <v>50485</v>
      </c>
      <c r="Q7" s="5">
        <f>SUMIFS(District_IWS_Actuals!P$4:P$231,District_IWS_Actuals!$A$4:$A$231,$B7)</f>
        <v>53991</v>
      </c>
      <c r="R7" s="5">
        <f>SUMIFS(District_IWS_Actuals!Q$4:Q$231,District_IWS_Actuals!$A$4:$A$231,$B7)</f>
        <v>55117</v>
      </c>
      <c r="S7" s="5"/>
      <c r="T7" s="3" t="s">
        <v>55</v>
      </c>
      <c r="U7" s="3" t="s">
        <v>52</v>
      </c>
      <c r="V7" s="5">
        <f>SUMIFS('UC WC supply forecast'!D$3:D$39,'UC WC supply forecast'!$B$3:$B$39,$B7)</f>
        <v>241.97300000000001</v>
      </c>
      <c r="W7" s="5">
        <f>SUMIFS('UC WC supply forecast'!E$3:E$39,'UC WC supply forecast'!$B$3:$B$39,$B7)</f>
        <v>240.57200000000006</v>
      </c>
      <c r="X7" s="5">
        <f>SUMIFS('UC WC supply forecast'!F$3:F$39,'UC WC supply forecast'!$B$3:$B$39,$B7)</f>
        <v>238.95500000000004</v>
      </c>
      <c r="Y7" s="5">
        <f>SUMIFS('UC WC supply forecast'!G$3:G$39,'UC WC supply forecast'!$B$3:$B$39,$B7)</f>
        <v>307.48</v>
      </c>
      <c r="Z7" s="5">
        <f>SUMIFS('UC WC supply forecast'!H$3:H$39,'UC WC supply forecast'!$B$3:$B$39,$B7)</f>
        <v>299.96200000000027</v>
      </c>
      <c r="AA7" s="5">
        <f>SUMIFS('UC WC supply forecast'!I$3:I$39,'UC WC supply forecast'!$B$3:$B$39,$B7)</f>
        <v>265.75</v>
      </c>
      <c r="AB7" s="5">
        <f>SUMIFS('UC WC supply forecast'!J$3:J$39,'UC WC supply forecast'!$B$3:$B$39,$B7)</f>
        <v>262.07</v>
      </c>
      <c r="AC7" s="5">
        <f>SUMIFS('UC WC supply forecast'!K$3:K$39,'UC WC supply forecast'!$B$3:$B$39,$B7)</f>
        <v>277.92000000000007</v>
      </c>
      <c r="AD7" s="5">
        <f>SUMIFS('UC WC supply forecast'!L$3:L$39,'UC WC supply forecast'!$B$3:$B$39,$B7)</f>
        <v>286.15999999999997</v>
      </c>
      <c r="AE7" s="5">
        <f>SUMIFS('UC WC supply forecast'!M$3:M$39,'UC WC supply forecast'!$B$3:$B$39,$B7)</f>
        <v>335.95999999999987</v>
      </c>
      <c r="AF7" s="5">
        <f>SUMIFS('UC WC supply forecast'!N$3:N$39,'UC WC supply forecast'!$B$3:$B$39,$B7)</f>
        <v>319.51999999999987</v>
      </c>
      <c r="AG7" s="5">
        <f>SUMIFS('UC WC supply forecast'!O$3:O$39,'UC WC supply forecast'!$B$3:$B$39,$B7)</f>
        <v>323.14</v>
      </c>
      <c r="AH7" s="5">
        <f>SUMIFS('UC WC supply forecast'!P$3:P$39,'UC WC supply forecast'!$B$3:$B$39,$B7)</f>
        <v>332.81000000000017</v>
      </c>
      <c r="AI7" s="5">
        <f>SUMIFS('UC WC supply forecast'!Q$3:Q$39,'UC WC supply forecast'!$B$3:$B$39,$B7)</f>
        <v>389.94000000000023</v>
      </c>
      <c r="AJ7" s="5"/>
      <c r="AK7" s="3" t="s">
        <v>55</v>
      </c>
      <c r="AL7" s="5">
        <f t="shared" si="14"/>
        <v>96.766994664693996</v>
      </c>
      <c r="AM7" s="5">
        <f t="shared" si="0"/>
        <v>98.506891907620144</v>
      </c>
      <c r="AN7" s="5">
        <f t="shared" si="1"/>
        <v>176.2423887342805</v>
      </c>
      <c r="AO7" s="5">
        <f t="shared" si="2"/>
        <v>181.04266944191491</v>
      </c>
      <c r="AP7" s="5">
        <f t="shared" si="3"/>
        <v>178.47594028576935</v>
      </c>
      <c r="AQ7" s="5">
        <f t="shared" si="4"/>
        <v>204.69238005644402</v>
      </c>
      <c r="AR7" s="5">
        <f t="shared" si="5"/>
        <v>209.65772503529593</v>
      </c>
      <c r="AS7" s="5">
        <f t="shared" si="6"/>
        <v>193.39738054116287</v>
      </c>
      <c r="AT7" s="5">
        <f t="shared" si="7"/>
        <v>182.19178082191783</v>
      </c>
      <c r="AU7" s="5">
        <f t="shared" si="8"/>
        <v>155.54232646743665</v>
      </c>
      <c r="AV7" s="5">
        <f t="shared" si="9"/>
        <v>162.59702053079627</v>
      </c>
      <c r="AW7" s="5">
        <f t="shared" si="10"/>
        <v>156.23259268428546</v>
      </c>
      <c r="AX7" s="5">
        <f t="shared" si="11"/>
        <v>162.22769748505144</v>
      </c>
      <c r="AY7" s="5">
        <f t="shared" si="12"/>
        <v>141.34738677745287</v>
      </c>
    </row>
    <row r="8" spans="1:67" x14ac:dyDescent="0.45">
      <c r="B8" s="3" t="s">
        <v>56</v>
      </c>
      <c r="C8" s="3" t="s">
        <v>52</v>
      </c>
      <c r="D8" s="5">
        <f>SUMIFS(District_IWS_Actuals!C$4:C$231,District_IWS_Actuals!$A$4:$A$231,$B8)</f>
        <v>28582</v>
      </c>
      <c r="E8" s="5">
        <f>SUMIFS(District_IWS_Actuals!D$4:D$231,District_IWS_Actuals!$A$4:$A$231,$B8)</f>
        <v>30337</v>
      </c>
      <c r="F8" s="5">
        <f>SUMIFS(District_IWS_Actuals!E$4:E$231,District_IWS_Actuals!$A$4:$A$231,$B8)</f>
        <v>30077</v>
      </c>
      <c r="G8" s="5">
        <f>SUMIFS(District_IWS_Actuals!F$4:F$231,District_IWS_Actuals!$A$4:$A$231,$B8)</f>
        <v>49265</v>
      </c>
      <c r="H8" s="5">
        <f>SUMIFS(District_IWS_Actuals!G$4:G$231,District_IWS_Actuals!$A$4:$A$231,$B8)</f>
        <v>60672</v>
      </c>
      <c r="I8" s="5">
        <f>SUMIFS(District_IWS_Actuals!H$4:H$231,District_IWS_Actuals!$A$4:$A$231,$B8)</f>
        <v>58499</v>
      </c>
      <c r="J8" s="5">
        <f>SUMIFS(District_IWS_Actuals!I$4:I$231,District_IWS_Actuals!$A$4:$A$231,$B8)</f>
        <v>59574</v>
      </c>
      <c r="K8" s="5">
        <f>SUMIFS(District_IWS_Actuals!J$4:J$231,District_IWS_Actuals!$A$4:$A$231,$B8)</f>
        <v>59455</v>
      </c>
      <c r="L8" s="5">
        <f>SUMIFS(District_IWS_Actuals!K$4:K$231,District_IWS_Actuals!$A$4:$A$231,$B8)</f>
        <v>57593</v>
      </c>
      <c r="M8" s="5">
        <f>SUMIFS(District_IWS_Actuals!L$4:L$231,District_IWS_Actuals!$A$4:$A$231,$B8)</f>
        <v>55935</v>
      </c>
      <c r="N8" s="5">
        <f>SUMIFS(District_IWS_Actuals!M$4:M$231,District_IWS_Actuals!$A$4:$A$231,$B8)</f>
        <v>56516</v>
      </c>
      <c r="O8" s="5">
        <f>SUMIFS(District_IWS_Actuals!N$4:N$231,District_IWS_Actuals!$A$4:$A$231,$B8)</f>
        <v>56248</v>
      </c>
      <c r="P8" s="5">
        <f>SUMIFS(District_IWS_Actuals!O$4:O$231,District_IWS_Actuals!$A$4:$A$231,$B8)</f>
        <v>55289</v>
      </c>
      <c r="Q8" s="5">
        <f>SUMIFS(District_IWS_Actuals!P$4:P$231,District_IWS_Actuals!$A$4:$A$231,$B8)</f>
        <v>58628</v>
      </c>
      <c r="R8" s="5">
        <f>SUMIFS(District_IWS_Actuals!Q$4:Q$231,District_IWS_Actuals!$A$4:$A$231,$B8)</f>
        <v>59420</v>
      </c>
      <c r="S8" s="5"/>
      <c r="T8" s="3" t="s">
        <v>56</v>
      </c>
      <c r="U8" s="3" t="s">
        <v>52</v>
      </c>
      <c r="V8" s="5">
        <f>SUMIFS('UC WC supply forecast'!D$3:D$39,'UC WC supply forecast'!$B$3:$B$39,$B8)</f>
        <v>301.16399999999999</v>
      </c>
      <c r="W8" s="5">
        <f>SUMIFS('UC WC supply forecast'!E$3:E$39,'UC WC supply forecast'!$B$3:$B$39,$B8)</f>
        <v>306.30999999999995</v>
      </c>
      <c r="X8" s="5">
        <f>SUMIFS('UC WC supply forecast'!F$3:F$39,'UC WC supply forecast'!$B$3:$B$39,$B8)</f>
        <v>289.92899999999997</v>
      </c>
      <c r="Y8" s="5">
        <f>SUMIFS('UC WC supply forecast'!G$3:G$39,'UC WC supply forecast'!$B$3:$B$39,$B8)</f>
        <v>360.15000000000015</v>
      </c>
      <c r="Z8" s="5">
        <f>SUMIFS('UC WC supply forecast'!H$3:H$39,'UC WC supply forecast'!$B$3:$B$39,$B8)</f>
        <v>366.86800000000005</v>
      </c>
      <c r="AA8" s="5">
        <f>SUMIFS('UC WC supply forecast'!I$3:I$39,'UC WC supply forecast'!$B$3:$B$39,$B8)</f>
        <v>321.62000000000029</v>
      </c>
      <c r="AB8" s="5">
        <f>SUMIFS('UC WC supply forecast'!J$3:J$39,'UC WC supply forecast'!$B$3:$B$39,$B8)</f>
        <v>393.46000000000043</v>
      </c>
      <c r="AC8" s="5">
        <f>SUMIFS('UC WC supply forecast'!K$3:K$39,'UC WC supply forecast'!$B$3:$B$39,$B8)</f>
        <v>398.1700000000003</v>
      </c>
      <c r="AD8" s="5">
        <f>SUMIFS('UC WC supply forecast'!L$3:L$39,'UC WC supply forecast'!$B$3:$B$39,$B8)</f>
        <v>399.7900000000003</v>
      </c>
      <c r="AE8" s="5">
        <f>SUMIFS('UC WC supply forecast'!M$3:M$39,'UC WC supply forecast'!$B$3:$B$39,$B8)</f>
        <v>377.46000000000004</v>
      </c>
      <c r="AF8" s="5">
        <f>SUMIFS('UC WC supply forecast'!N$3:N$39,'UC WC supply forecast'!$B$3:$B$39,$B8)</f>
        <v>415.49000000000035</v>
      </c>
      <c r="AG8" s="5">
        <f>SUMIFS('UC WC supply forecast'!O$3:O$39,'UC WC supply forecast'!$B$3:$B$39,$B8)</f>
        <v>446.85000000000019</v>
      </c>
      <c r="AH8" s="5">
        <f>SUMIFS('UC WC supply forecast'!P$3:P$39,'UC WC supply forecast'!$B$3:$B$39,$B8)</f>
        <v>446.08000000000033</v>
      </c>
      <c r="AI8" s="5">
        <f>SUMIFS('UC WC supply forecast'!Q$3:Q$39,'UC WC supply forecast'!$B$3:$B$39,$B8)</f>
        <v>478.04000000000013</v>
      </c>
      <c r="AJ8" s="5"/>
      <c r="AK8" s="3" t="s">
        <v>56</v>
      </c>
      <c r="AL8" s="5">
        <f t="shared" si="14"/>
        <v>100.73249126721653</v>
      </c>
      <c r="AM8" s="5">
        <f t="shared" si="0"/>
        <v>98.191374751069191</v>
      </c>
      <c r="AN8" s="5">
        <f t="shared" si="1"/>
        <v>169.92091167147819</v>
      </c>
      <c r="AO8" s="5">
        <f t="shared" si="2"/>
        <v>168.46314035818403</v>
      </c>
      <c r="AP8" s="5">
        <f t="shared" si="3"/>
        <v>159.45517188743634</v>
      </c>
      <c r="AQ8" s="5">
        <f t="shared" si="4"/>
        <v>185.23101797151901</v>
      </c>
      <c r="AR8" s="5">
        <f t="shared" si="5"/>
        <v>151.10811772480031</v>
      </c>
      <c r="AS8" s="5">
        <f t="shared" si="6"/>
        <v>144.64424743200129</v>
      </c>
      <c r="AT8" s="5">
        <f t="shared" si="7"/>
        <v>139.91095325045637</v>
      </c>
      <c r="AU8" s="5">
        <f t="shared" si="8"/>
        <v>149.72712340380437</v>
      </c>
      <c r="AV8" s="5">
        <f t="shared" si="9"/>
        <v>135.3775060771618</v>
      </c>
      <c r="AW8" s="5">
        <f t="shared" si="10"/>
        <v>123.7305583529148</v>
      </c>
      <c r="AX8" s="5">
        <f t="shared" si="11"/>
        <v>131.4293400286943</v>
      </c>
      <c r="AY8" s="5">
        <f t="shared" si="12"/>
        <v>124.2992218224416</v>
      </c>
    </row>
    <row r="9" spans="1:67" x14ac:dyDescent="0.45">
      <c r="B9" s="3" t="s">
        <v>57</v>
      </c>
      <c r="C9" s="3" t="s">
        <v>52</v>
      </c>
      <c r="D9" s="5">
        <f>SUMIFS(District_IWS_Actuals!C$4:C$231,District_IWS_Actuals!$A$4:$A$231,$B9)</f>
        <v>27460</v>
      </c>
      <c r="E9" s="5">
        <f>SUMIFS(District_IWS_Actuals!D$4:D$231,District_IWS_Actuals!$A$4:$A$231,$B9)</f>
        <v>28221</v>
      </c>
      <c r="F9" s="5">
        <f>SUMIFS(District_IWS_Actuals!E$4:E$231,District_IWS_Actuals!$A$4:$A$231,$B9)</f>
        <v>29018</v>
      </c>
      <c r="G9" s="5">
        <f>SUMIFS(District_IWS_Actuals!F$4:F$231,District_IWS_Actuals!$A$4:$A$231,$B9)</f>
        <v>50805</v>
      </c>
      <c r="H9" s="5">
        <f>SUMIFS(District_IWS_Actuals!G$4:G$231,District_IWS_Actuals!$A$4:$A$231,$B9)</f>
        <v>64595</v>
      </c>
      <c r="I9" s="5">
        <f>SUMIFS(District_IWS_Actuals!H$4:H$231,District_IWS_Actuals!$A$4:$A$231,$B9)</f>
        <v>61745</v>
      </c>
      <c r="J9" s="5">
        <f>SUMIFS(District_IWS_Actuals!I$4:I$231,District_IWS_Actuals!$A$4:$A$231,$B9)</f>
        <v>62829</v>
      </c>
      <c r="K9" s="5">
        <f>SUMIFS(District_IWS_Actuals!J$4:J$231,District_IWS_Actuals!$A$4:$A$231,$B9)</f>
        <v>63770</v>
      </c>
      <c r="L9" s="5">
        <f>SUMIFS(District_IWS_Actuals!K$4:K$231,District_IWS_Actuals!$A$4:$A$231,$B9)</f>
        <v>62520</v>
      </c>
      <c r="M9" s="5">
        <f>SUMIFS(District_IWS_Actuals!L$4:L$231,District_IWS_Actuals!$A$4:$A$231,$B9)</f>
        <v>60846</v>
      </c>
      <c r="N9" s="5">
        <f>SUMIFS(District_IWS_Actuals!M$4:M$231,District_IWS_Actuals!$A$4:$A$231,$B9)</f>
        <v>61344</v>
      </c>
      <c r="O9" s="5">
        <f>SUMIFS(District_IWS_Actuals!N$4:N$231,District_IWS_Actuals!$A$4:$A$231,$B9)</f>
        <v>60994</v>
      </c>
      <c r="P9" s="5">
        <f>SUMIFS(District_IWS_Actuals!O$4:O$231,District_IWS_Actuals!$A$4:$A$231,$B9)</f>
        <v>59189</v>
      </c>
      <c r="Q9" s="5">
        <f>SUMIFS(District_IWS_Actuals!P$4:P$231,District_IWS_Actuals!$A$4:$A$231,$B9)</f>
        <v>63257</v>
      </c>
      <c r="R9" s="5">
        <f>SUMIFS(District_IWS_Actuals!Q$4:Q$231,District_IWS_Actuals!$A$4:$A$231,$B9)</f>
        <v>63844</v>
      </c>
      <c r="S9" s="5"/>
      <c r="T9" s="3" t="s">
        <v>57</v>
      </c>
      <c r="U9" s="3" t="s">
        <v>52</v>
      </c>
      <c r="V9" s="5">
        <f>SUMIFS('UC WC supply forecast'!D$3:D$39,'UC WC supply forecast'!$B$3:$B$39,$B9)</f>
        <v>264.13900000000018</v>
      </c>
      <c r="W9" s="5">
        <f>SUMIFS('UC WC supply forecast'!E$3:E$39,'UC WC supply forecast'!$B$3:$B$39,$B9)</f>
        <v>263.69500000000028</v>
      </c>
      <c r="X9" s="5">
        <f>SUMIFS('UC WC supply forecast'!F$3:F$39,'UC WC supply forecast'!$B$3:$B$39,$B9)</f>
        <v>268.42400000000032</v>
      </c>
      <c r="Y9" s="5">
        <f>SUMIFS('UC WC supply forecast'!G$3:G$39,'UC WC supply forecast'!$B$3:$B$39,$B9)</f>
        <v>286.60000000000008</v>
      </c>
      <c r="Z9" s="5">
        <f>SUMIFS('UC WC supply forecast'!H$3:H$39,'UC WC supply forecast'!$B$3:$B$39,$B9)</f>
        <v>292.39400000000012</v>
      </c>
      <c r="AA9" s="5">
        <f>SUMIFS('UC WC supply forecast'!I$3:I$39,'UC WC supply forecast'!$B$3:$B$39,$B9)</f>
        <v>300.78000000000009</v>
      </c>
      <c r="AB9" s="5">
        <f>SUMIFS('UC WC supply forecast'!J$3:J$39,'UC WC supply forecast'!$B$3:$B$39,$B9)</f>
        <v>307.5800000000001</v>
      </c>
      <c r="AC9" s="5">
        <f>SUMIFS('UC WC supply forecast'!K$3:K$39,'UC WC supply forecast'!$B$3:$B$39,$B9)</f>
        <v>335.21000000000021</v>
      </c>
      <c r="AD9" s="5">
        <f>SUMIFS('UC WC supply forecast'!L$3:L$39,'UC WC supply forecast'!$B$3:$B$39,$B9)</f>
        <v>346.75000000000063</v>
      </c>
      <c r="AE9" s="5">
        <f>SUMIFS('UC WC supply forecast'!M$3:M$39,'UC WC supply forecast'!$B$3:$B$39,$B9)</f>
        <v>364.27000000000078</v>
      </c>
      <c r="AF9" s="109">
        <f>SUMIFS('UC WC supply forecast'!N$3:N$39,'UC WC supply forecast'!$B$3:$B$39,$B9)</f>
        <v>377.3000000000003</v>
      </c>
      <c r="AG9" s="5">
        <f>SUMIFS('UC WC supply forecast'!O$3:O$39,'UC WC supply forecast'!$B$3:$B$39,$B9)</f>
        <v>401.73000000000008</v>
      </c>
      <c r="AH9" s="5">
        <f>SUMIFS('UC WC supply forecast'!P$3:P$39,'UC WC supply forecast'!$B$3:$B$39,$B9)</f>
        <v>407.1800000000004</v>
      </c>
      <c r="AI9" s="5">
        <f>SUMIFS('UC WC supply forecast'!Q$3:Q$39,'UC WC supply forecast'!$B$3:$B$39,$B9)</f>
        <v>489.66000000000065</v>
      </c>
      <c r="AJ9" s="5"/>
      <c r="AK9" s="3" t="s">
        <v>57</v>
      </c>
      <c r="AL9" s="5">
        <f t="shared" si="14"/>
        <v>106.84147361805708</v>
      </c>
      <c r="AM9" s="5">
        <f t="shared" si="0"/>
        <v>110.04380060296923</v>
      </c>
      <c r="AN9" s="5">
        <f t="shared" si="1"/>
        <v>189.27145113700689</v>
      </c>
      <c r="AO9" s="5">
        <f t="shared" si="2"/>
        <v>225.38381018841585</v>
      </c>
      <c r="AP9" s="5">
        <f t="shared" si="3"/>
        <v>211.17054385520899</v>
      </c>
      <c r="AQ9" s="5">
        <f t="shared" si="4"/>
        <v>208.88689407540389</v>
      </c>
      <c r="AR9" s="5">
        <f t="shared" si="5"/>
        <v>207.32817478379602</v>
      </c>
      <c r="AS9" s="5">
        <f t="shared" si="6"/>
        <v>186.50994898720194</v>
      </c>
      <c r="AT9" s="5">
        <f t="shared" si="7"/>
        <v>175.47512617159305</v>
      </c>
      <c r="AU9" s="5">
        <f t="shared" si="8"/>
        <v>168.40255854174066</v>
      </c>
      <c r="AV9" s="5">
        <f t="shared" si="9"/>
        <v>161.65915716936112</v>
      </c>
      <c r="AW9" s="5">
        <f t="shared" si="10"/>
        <v>147.33527493590219</v>
      </c>
      <c r="AX9" s="5">
        <f t="shared" si="11"/>
        <v>155.3538975391717</v>
      </c>
      <c r="AY9" s="5">
        <f t="shared" si="12"/>
        <v>130.38434832332621</v>
      </c>
    </row>
    <row r="10" spans="1:67" x14ac:dyDescent="0.45">
      <c r="B10" s="3" t="s">
        <v>62</v>
      </c>
      <c r="C10" s="3" t="s">
        <v>52</v>
      </c>
      <c r="D10" s="5">
        <f>SUMIFS(District_IWS_Actuals!C$4:C$231,District_IWS_Actuals!$A$4:$A$231,$B10)</f>
        <v>29578</v>
      </c>
      <c r="E10" s="5">
        <f>SUMIFS(District_IWS_Actuals!D$4:D$231,District_IWS_Actuals!$A$4:$A$231,$B10)</f>
        <v>30689</v>
      </c>
      <c r="F10" s="5">
        <f>SUMIFS(District_IWS_Actuals!E$4:E$231,District_IWS_Actuals!$A$4:$A$231,$B10)</f>
        <v>31062</v>
      </c>
      <c r="G10" s="5">
        <f>SUMIFS(District_IWS_Actuals!F$4:F$231,District_IWS_Actuals!$A$4:$A$231,$B10)</f>
        <v>50936</v>
      </c>
      <c r="H10" s="5">
        <f>SUMIFS(District_IWS_Actuals!G$4:G$231,District_IWS_Actuals!$A$4:$A$231,$B10)</f>
        <v>66438</v>
      </c>
      <c r="I10" s="5">
        <f>SUMIFS(District_IWS_Actuals!H$4:H$231,District_IWS_Actuals!$A$4:$A$231,$B10)</f>
        <v>63814</v>
      </c>
      <c r="J10" s="5">
        <f>SUMIFS(District_IWS_Actuals!I$4:I$231,District_IWS_Actuals!$A$4:$A$231,$B10)</f>
        <v>64099</v>
      </c>
      <c r="K10" s="5">
        <f>SUMIFS(District_IWS_Actuals!J$4:J$231,District_IWS_Actuals!$A$4:$A$231,$B10)</f>
        <v>64915</v>
      </c>
      <c r="L10" s="5">
        <f>SUMIFS(District_IWS_Actuals!K$4:K$231,District_IWS_Actuals!$A$4:$A$231,$B10)</f>
        <v>63412</v>
      </c>
      <c r="M10" s="5">
        <f>SUMIFS(District_IWS_Actuals!L$4:L$231,District_IWS_Actuals!$A$4:$A$231,$B10)</f>
        <v>61545</v>
      </c>
      <c r="N10" s="5">
        <f>SUMIFS(District_IWS_Actuals!M$4:M$231,District_IWS_Actuals!$A$4:$A$231,$B10)</f>
        <v>61888</v>
      </c>
      <c r="O10" s="109">
        <f>SUMIFS(District_IWS_Actuals!N$4:N$231,District_IWS_Actuals!$A$4:$A$231,$B10)</f>
        <v>61562</v>
      </c>
      <c r="P10" s="5">
        <f>SUMIFS(District_IWS_Actuals!O$4:O$231,District_IWS_Actuals!$A$4:$A$231,$B10)</f>
        <v>59993</v>
      </c>
      <c r="Q10" s="5">
        <f>SUMIFS(District_IWS_Actuals!P$4:P$231,District_IWS_Actuals!$A$4:$A$231,$B10)</f>
        <v>63791</v>
      </c>
      <c r="R10" s="5">
        <f>SUMIFS(District_IWS_Actuals!Q$4:Q$231,District_IWS_Actuals!$A$4:$A$231,$B10)</f>
        <v>64430</v>
      </c>
      <c r="S10" s="5"/>
      <c r="T10" s="3" t="s">
        <v>62</v>
      </c>
      <c r="U10" s="3" t="s">
        <v>52</v>
      </c>
      <c r="V10" s="5">
        <f>SUMIFS('UC WC supply forecast'!D$3:D$39,'UC WC supply forecast'!$B$3:$B$39,$B10)</f>
        <v>270.35000000000048</v>
      </c>
      <c r="W10" s="5">
        <f>SUMIFS('UC WC supply forecast'!E$3:E$39,'UC WC supply forecast'!$B$3:$B$39,$B10)</f>
        <v>271.48900000000032</v>
      </c>
      <c r="X10" s="5">
        <f>SUMIFS('UC WC supply forecast'!F$3:F$39,'UC WC supply forecast'!$B$3:$B$39,$B10)</f>
        <v>264.38100000000009</v>
      </c>
      <c r="Y10" s="5">
        <f>SUMIFS('UC WC supply forecast'!G$3:G$39,'UC WC supply forecast'!$B$3:$B$39,$B10)</f>
        <v>370.3499999999998</v>
      </c>
      <c r="Z10" s="5">
        <f>SUMIFS('UC WC supply forecast'!H$3:H$39,'UC WC supply forecast'!$B$3:$B$39,$B10)</f>
        <v>386.63200000000006</v>
      </c>
      <c r="AA10" s="5">
        <f>SUMIFS('UC WC supply forecast'!I$3:I$39,'UC WC supply forecast'!$B$3:$B$39,$B10)</f>
        <v>286.42000000000024</v>
      </c>
      <c r="AB10" s="5">
        <f>SUMIFS('UC WC supply forecast'!J$3:J$39,'UC WC supply forecast'!$B$3:$B$39,$B10)</f>
        <v>316.7900000000003</v>
      </c>
      <c r="AC10" s="5">
        <f>SUMIFS('UC WC supply forecast'!K$3:K$39,'UC WC supply forecast'!$B$3:$B$39,$B10)</f>
        <v>329.5500000000003</v>
      </c>
      <c r="AD10" s="5">
        <f>SUMIFS('UC WC supply forecast'!L$3:L$39,'UC WC supply forecast'!$B$3:$B$39,$B10)</f>
        <v>373.53000000000031</v>
      </c>
      <c r="AE10" s="5">
        <f>SUMIFS('UC WC supply forecast'!M$3:M$39,'UC WC supply forecast'!$B$3:$B$39,$B10)</f>
        <v>360.38000000000022</v>
      </c>
      <c r="AF10" s="5">
        <f>SUMIFS('UC WC supply forecast'!N$3:N$39,'UC WC supply forecast'!$B$3:$B$39,$B10)</f>
        <v>369.02000000000015</v>
      </c>
      <c r="AG10" s="5">
        <f>SUMIFS('UC WC supply forecast'!O$3:O$39,'UC WC supply forecast'!$B$3:$B$39,$B10)</f>
        <v>376.98</v>
      </c>
      <c r="AH10" s="5">
        <f>SUMIFS('UC WC supply forecast'!P$3:P$39,'UC WC supply forecast'!$B$3:$B$39,$B10)</f>
        <v>389.74000000000007</v>
      </c>
      <c r="AI10" s="5">
        <f>SUMIFS('UC WC supply forecast'!Q$3:Q$39,'UC WC supply forecast'!$B$3:$B$39,$B10)</f>
        <v>438.67000000000024</v>
      </c>
      <c r="AJ10" s="5"/>
      <c r="AK10" s="3" t="s">
        <v>62</v>
      </c>
      <c r="AL10" s="112">
        <f>E10/V10</f>
        <v>113.51581283521341</v>
      </c>
      <c r="AM10" s="5">
        <f t="shared" si="0"/>
        <v>114.41347531575852</v>
      </c>
      <c r="AN10" s="5">
        <f t="shared" si="1"/>
        <v>192.66134858405098</v>
      </c>
      <c r="AO10" s="5">
        <f t="shared" si="2"/>
        <v>179.39246658566231</v>
      </c>
      <c r="AP10" s="5">
        <f t="shared" si="3"/>
        <v>165.05100457282376</v>
      </c>
      <c r="AQ10" s="5">
        <f t="shared" si="4"/>
        <v>223.79372948816405</v>
      </c>
      <c r="AR10" s="5">
        <f t="shared" si="5"/>
        <v>204.91492787019772</v>
      </c>
      <c r="AS10" s="5">
        <f t="shared" si="6"/>
        <v>192.41996662114988</v>
      </c>
      <c r="AT10" s="5">
        <f t="shared" si="7"/>
        <v>164.76588225845299</v>
      </c>
      <c r="AU10" s="5">
        <f t="shared" si="8"/>
        <v>171.72984072368044</v>
      </c>
      <c r="AV10" s="5">
        <f t="shared" si="9"/>
        <v>166.82564630643319</v>
      </c>
      <c r="AW10" s="5">
        <f t="shared" si="10"/>
        <v>159.14106849169715</v>
      </c>
      <c r="AX10" s="5">
        <f t="shared" si="11"/>
        <v>163.67578385590392</v>
      </c>
      <c r="AY10" s="5">
        <f t="shared" si="12"/>
        <v>146.87578361866542</v>
      </c>
    </row>
    <row r="11" spans="1:67" x14ac:dyDescent="0.45">
      <c r="B11" s="3" t="s">
        <v>58</v>
      </c>
      <c r="C11" s="3" t="s">
        <v>59</v>
      </c>
      <c r="D11" s="5">
        <f>SUMIFS(District_IWS_Actuals!C$4:C$231,District_IWS_Actuals!$A$4:$A$231,$B11)</f>
        <v>11984</v>
      </c>
      <c r="E11" s="5">
        <f>SUMIFS(District_IWS_Actuals!D$4:D$231,District_IWS_Actuals!$A$4:$A$231,$B11)</f>
        <v>12423</v>
      </c>
      <c r="F11" s="5">
        <f>SUMIFS(District_IWS_Actuals!E$4:E$231,District_IWS_Actuals!$A$4:$A$231,$B11)</f>
        <v>12318</v>
      </c>
      <c r="G11" s="5">
        <f>SUMIFS(District_IWS_Actuals!F$4:F$231,District_IWS_Actuals!$A$4:$A$231,$B11)</f>
        <v>22626</v>
      </c>
      <c r="H11" s="5">
        <f>SUMIFS(District_IWS_Actuals!G$4:G$231,District_IWS_Actuals!$A$4:$A$231,$B11)</f>
        <v>25921</v>
      </c>
      <c r="I11" s="5">
        <f>SUMIFS(District_IWS_Actuals!H$4:H$231,District_IWS_Actuals!$A$4:$A$231,$B11)</f>
        <v>24785</v>
      </c>
      <c r="J11" s="5">
        <f>SUMIFS(District_IWS_Actuals!I$4:I$231,District_IWS_Actuals!$A$4:$A$231,$B11)</f>
        <v>25619</v>
      </c>
      <c r="K11" s="5">
        <f>SUMIFS(District_IWS_Actuals!J$4:J$231,District_IWS_Actuals!$A$4:$A$231,$B11)</f>
        <v>25504</v>
      </c>
      <c r="L11" s="5">
        <f>SUMIFS(District_IWS_Actuals!K$4:K$231,District_IWS_Actuals!$A$4:$A$231,$B11)</f>
        <v>24372</v>
      </c>
      <c r="M11" s="5">
        <f>SUMIFS(District_IWS_Actuals!L$4:L$231,District_IWS_Actuals!$A$4:$A$231,$B11)</f>
        <v>23282</v>
      </c>
      <c r="N11" s="5">
        <f>SUMIFS(District_IWS_Actuals!M$4:M$231,District_IWS_Actuals!$A$4:$A$231,$B11)</f>
        <v>23782</v>
      </c>
      <c r="O11" s="5">
        <f>SUMIFS(District_IWS_Actuals!N$4:N$231,District_IWS_Actuals!$A$4:$A$231,$B11)</f>
        <v>23472</v>
      </c>
      <c r="P11" s="5">
        <f>SUMIFS(District_IWS_Actuals!O$4:O$231,District_IWS_Actuals!$A$4:$A$231,$B11)</f>
        <v>23034</v>
      </c>
      <c r="Q11" s="5">
        <f>SUMIFS(District_IWS_Actuals!P$4:P$231,District_IWS_Actuals!$A$4:$A$231,$B11)</f>
        <v>24040</v>
      </c>
      <c r="R11" s="5">
        <f>SUMIFS(District_IWS_Actuals!Q$4:Q$231,District_IWS_Actuals!$A$4:$A$231,$B11)</f>
        <v>24179</v>
      </c>
      <c r="S11" s="5"/>
      <c r="T11" s="3" t="s">
        <v>58</v>
      </c>
      <c r="U11" s="3" t="s">
        <v>59</v>
      </c>
      <c r="V11" s="5">
        <f>SUMIFS('UC WC supply forecast'!D$3:D$39,'UC WC supply forecast'!$B$3:$B$39,$B11)</f>
        <v>136.197</v>
      </c>
      <c r="W11" s="5">
        <f>SUMIFS('UC WC supply forecast'!E$3:E$39,'UC WC supply forecast'!$B$3:$B$39,$B11)</f>
        <v>135.92799999999991</v>
      </c>
      <c r="X11" s="5">
        <f>SUMIFS('UC WC supply forecast'!F$3:F$39,'UC WC supply forecast'!$B$3:$B$39,$B11)</f>
        <v>163.24600000000009</v>
      </c>
      <c r="Y11" s="5">
        <f>SUMIFS('UC WC supply forecast'!G$3:G$39,'UC WC supply forecast'!$B$3:$B$39,$B11)</f>
        <v>165.50000000000011</v>
      </c>
      <c r="Z11" s="5">
        <f>SUMIFS('UC WC supply forecast'!H$3:H$39,'UC WC supply forecast'!$B$3:$B$39,$B11)</f>
        <v>174.46500000000012</v>
      </c>
      <c r="AA11" s="5">
        <f>SUMIFS('UC WC supply forecast'!I$3:I$39,'UC WC supply forecast'!$B$3:$B$39,$B11)</f>
        <v>177.46000000000004</v>
      </c>
      <c r="AB11" s="5">
        <f>SUMIFS('UC WC supply forecast'!J$3:J$39,'UC WC supply forecast'!$B$3:$B$39,$B11)</f>
        <v>172.05000000000013</v>
      </c>
      <c r="AC11" s="5">
        <f>SUMIFS('UC WC supply forecast'!K$3:K$39,'UC WC supply forecast'!$B$3:$B$39,$B11)</f>
        <v>175.8600000000001</v>
      </c>
      <c r="AD11" s="5">
        <f>SUMIFS('UC WC supply forecast'!L$3:L$39,'UC WC supply forecast'!$B$3:$B$39,$B11)</f>
        <v>177.48000000000008</v>
      </c>
      <c r="AE11" s="5">
        <f>SUMIFS('UC WC supply forecast'!M$3:M$39,'UC WC supply forecast'!$B$3:$B$39,$B11)</f>
        <v>215.47000000000008</v>
      </c>
      <c r="AF11" s="5">
        <f>SUMIFS('UC WC supply forecast'!N$3:N$39,'UC WC supply forecast'!$B$3:$B$39,$B11)</f>
        <v>225.24000000000038</v>
      </c>
      <c r="AG11" s="5">
        <f>SUMIFS('UC WC supply forecast'!O$3:O$39,'UC WC supply forecast'!$B$3:$B$39,$B11)</f>
        <v>214.74000000000032</v>
      </c>
      <c r="AH11" s="5">
        <f>SUMIFS('UC WC supply forecast'!P$3:P$39,'UC WC supply forecast'!$B$3:$B$39,$B11)</f>
        <v>199.53000000000011</v>
      </c>
      <c r="AI11" s="5">
        <f>SUMIFS('UC WC supply forecast'!Q$3:Q$39,'UC WC supply forecast'!$B$3:$B$39,$B11)</f>
        <v>203.71000000000021</v>
      </c>
      <c r="AJ11" s="5"/>
      <c r="AK11" s="3" t="s">
        <v>58</v>
      </c>
      <c r="AL11" s="5">
        <f t="shared" si="14"/>
        <v>91.21346285160466</v>
      </c>
      <c r="AM11" s="5">
        <f t="shared" si="0"/>
        <v>90.621505502913365</v>
      </c>
      <c r="AN11" s="5">
        <f t="shared" si="1"/>
        <v>138.60063952562382</v>
      </c>
      <c r="AO11" s="5">
        <f t="shared" si="2"/>
        <v>156.62235649546818</v>
      </c>
      <c r="AP11" s="5">
        <f t="shared" si="3"/>
        <v>142.06287794113422</v>
      </c>
      <c r="AQ11" s="5">
        <f t="shared" si="4"/>
        <v>144.36492730756223</v>
      </c>
      <c r="AR11" s="5">
        <f t="shared" si="5"/>
        <v>148.23597791339716</v>
      </c>
      <c r="AS11" s="5">
        <f t="shared" si="6"/>
        <v>138.58751279426809</v>
      </c>
      <c r="AT11" s="5">
        <f t="shared" si="7"/>
        <v>131.18097813838173</v>
      </c>
      <c r="AU11" s="5">
        <f t="shared" si="8"/>
        <v>110.37267369007282</v>
      </c>
      <c r="AV11" s="5">
        <f t="shared" si="9"/>
        <v>104.20884389983999</v>
      </c>
      <c r="AW11" s="5">
        <f t="shared" si="10"/>
        <v>107.26459905001381</v>
      </c>
      <c r="AX11" s="5">
        <f t="shared" si="11"/>
        <v>120.483135368115</v>
      </c>
      <c r="AY11" s="5">
        <f t="shared" si="12"/>
        <v>118.69324039075144</v>
      </c>
    </row>
    <row r="12" spans="1:67" x14ac:dyDescent="0.45">
      <c r="B12" s="3" t="s">
        <v>60</v>
      </c>
      <c r="C12" s="3" t="s">
        <v>59</v>
      </c>
      <c r="D12" s="5">
        <f>SUMIFS(District_IWS_Actuals!C$4:C$231,District_IWS_Actuals!$A$4:$A$231,$B12)</f>
        <v>20575</v>
      </c>
      <c r="E12" s="5">
        <f>SUMIFS(District_IWS_Actuals!D$4:D$231,District_IWS_Actuals!$A$4:$A$231,$B12)</f>
        <v>21209</v>
      </c>
      <c r="F12" s="5">
        <f>SUMIFS(District_IWS_Actuals!E$4:E$231,District_IWS_Actuals!$A$4:$A$231,$B12)</f>
        <v>21286</v>
      </c>
      <c r="G12" s="5">
        <f>SUMIFS(District_IWS_Actuals!F$4:F$231,District_IWS_Actuals!$A$4:$A$231,$B12)</f>
        <v>36124</v>
      </c>
      <c r="H12" s="5">
        <f>SUMIFS(District_IWS_Actuals!G$4:G$231,District_IWS_Actuals!$A$4:$A$231,$B12)</f>
        <v>41635</v>
      </c>
      <c r="I12" s="5">
        <f>SUMIFS(District_IWS_Actuals!H$4:H$231,District_IWS_Actuals!$A$4:$A$231,$B12)</f>
        <v>40451</v>
      </c>
      <c r="J12" s="5">
        <f>SUMIFS(District_IWS_Actuals!I$4:I$231,District_IWS_Actuals!$A$4:$A$231,$B12)</f>
        <v>41588</v>
      </c>
      <c r="K12" s="5">
        <f>SUMIFS(District_IWS_Actuals!J$4:J$231,District_IWS_Actuals!$A$4:$A$231,$B12)</f>
        <v>41955</v>
      </c>
      <c r="L12" s="5">
        <f>SUMIFS(District_IWS_Actuals!K$4:K$231,District_IWS_Actuals!$A$4:$A$231,$B12)</f>
        <v>41085</v>
      </c>
      <c r="M12" s="5">
        <f>SUMIFS(District_IWS_Actuals!L$4:L$231,District_IWS_Actuals!$A$4:$A$231,$B12)</f>
        <v>39905</v>
      </c>
      <c r="N12" s="5">
        <f>SUMIFS(District_IWS_Actuals!M$4:M$231,District_IWS_Actuals!$A$4:$A$231,$B12)</f>
        <v>40350</v>
      </c>
      <c r="O12" s="5">
        <f>SUMIFS(District_IWS_Actuals!N$4:N$231,District_IWS_Actuals!$A$4:$A$231,$B12)</f>
        <v>40003</v>
      </c>
      <c r="P12" s="5">
        <f>SUMIFS(District_IWS_Actuals!O$4:O$231,District_IWS_Actuals!$A$4:$A$231,$B12)</f>
        <v>39163</v>
      </c>
      <c r="Q12" s="5">
        <f>SUMIFS(District_IWS_Actuals!P$4:P$231,District_IWS_Actuals!$A$4:$A$231,$B12)</f>
        <v>41155</v>
      </c>
      <c r="R12" s="5">
        <f>SUMIFS(District_IWS_Actuals!Q$4:Q$231,District_IWS_Actuals!$A$4:$A$231,$B12)</f>
        <v>41535</v>
      </c>
      <c r="S12" s="5"/>
      <c r="T12" s="3" t="s">
        <v>60</v>
      </c>
      <c r="U12" s="3" t="s">
        <v>59</v>
      </c>
      <c r="V12" s="5">
        <f>SUMIFS('UC WC supply forecast'!D$3:D$39,'UC WC supply forecast'!$B$3:$B$39,$B12)</f>
        <v>208.79700000000008</v>
      </c>
      <c r="W12" s="5">
        <f>SUMIFS('UC WC supply forecast'!E$3:E$39,'UC WC supply forecast'!$B$3:$B$39,$B12)</f>
        <v>206.78400000000011</v>
      </c>
      <c r="X12" s="5">
        <f>SUMIFS('UC WC supply forecast'!F$3:F$39,'UC WC supply forecast'!$B$3:$B$39,$B12)</f>
        <v>261.71600000000007</v>
      </c>
      <c r="Y12" s="5">
        <f>SUMIFS('UC WC supply forecast'!G$3:G$39,'UC WC supply forecast'!$B$3:$B$39,$B12)</f>
        <v>239.78000000000034</v>
      </c>
      <c r="Z12" s="5">
        <f>SUMIFS('UC WC supply forecast'!H$3:H$39,'UC WC supply forecast'!$B$3:$B$39,$B12)</f>
        <v>190.09300000000013</v>
      </c>
      <c r="AA12" s="5">
        <f>SUMIFS('UC WC supply forecast'!I$3:I$39,'UC WC supply forecast'!$B$3:$B$39,$B12)</f>
        <v>240.43999999999997</v>
      </c>
      <c r="AB12" s="5">
        <f>SUMIFS('UC WC supply forecast'!J$3:J$39,'UC WC supply forecast'!$B$3:$B$39,$B12)</f>
        <v>248.04999999999993</v>
      </c>
      <c r="AC12" s="5">
        <f>SUMIFS('UC WC supply forecast'!K$3:K$39,'UC WC supply forecast'!$B$3:$B$39,$B12)</f>
        <v>255.60999999999999</v>
      </c>
      <c r="AD12" s="5">
        <f>SUMIFS('UC WC supply forecast'!L$3:L$39,'UC WC supply forecast'!$B$3:$B$39,$B12)</f>
        <v>283.1099999999999</v>
      </c>
      <c r="AE12" s="5">
        <f>SUMIFS('UC WC supply forecast'!M$3:M$39,'UC WC supply forecast'!$B$3:$B$39,$B12)</f>
        <v>337.22999999999996</v>
      </c>
      <c r="AF12" s="5">
        <f>SUMIFS('UC WC supply forecast'!N$3:N$39,'UC WC supply forecast'!$B$3:$B$39,$B12)</f>
        <v>336.92000000000024</v>
      </c>
      <c r="AG12" s="5">
        <f>SUMIFS('UC WC supply forecast'!O$3:O$39,'UC WC supply forecast'!$B$3:$B$39,$B12)</f>
        <v>362.82000000000045</v>
      </c>
      <c r="AH12" s="5">
        <f>SUMIFS('UC WC supply forecast'!P$3:P$39,'UC WC supply forecast'!$B$3:$B$39,$B12)</f>
        <v>390.15000000000043</v>
      </c>
      <c r="AI12" s="5">
        <f>SUMIFS('UC WC supply forecast'!Q$3:Q$39,'UC WC supply forecast'!$B$3:$B$39,$B12)</f>
        <v>410.70000000000095</v>
      </c>
      <c r="AJ12" s="5"/>
      <c r="AK12" s="3" t="s">
        <v>60</v>
      </c>
      <c r="AL12" s="5">
        <f t="shared" si="14"/>
        <v>101.57712993960637</v>
      </c>
      <c r="AM12" s="5">
        <f t="shared" si="0"/>
        <v>102.93833178582477</v>
      </c>
      <c r="AN12" s="5">
        <f t="shared" si="1"/>
        <v>138.02748016934385</v>
      </c>
      <c r="AO12" s="5">
        <f t="shared" si="2"/>
        <v>173.63833514054525</v>
      </c>
      <c r="AP12" s="5">
        <f t="shared" si="3"/>
        <v>212.79584203521421</v>
      </c>
      <c r="AQ12" s="5">
        <f t="shared" si="4"/>
        <v>172.96622858093497</v>
      </c>
      <c r="AR12" s="5">
        <f t="shared" si="5"/>
        <v>169.13928643418672</v>
      </c>
      <c r="AS12" s="5">
        <f t="shared" si="6"/>
        <v>160.733148155393</v>
      </c>
      <c r="AT12" s="5">
        <f t="shared" si="7"/>
        <v>140.95228003249625</v>
      </c>
      <c r="AU12" s="5">
        <f t="shared" si="8"/>
        <v>119.65127657681703</v>
      </c>
      <c r="AV12" s="5">
        <f t="shared" si="9"/>
        <v>118.73144960227938</v>
      </c>
      <c r="AW12" s="5">
        <f t="shared" si="10"/>
        <v>107.94057659445441</v>
      </c>
      <c r="AX12" s="5">
        <f t="shared" si="11"/>
        <v>105.48506984493132</v>
      </c>
      <c r="AY12" s="5">
        <f t="shared" si="12"/>
        <v>101.13221329437522</v>
      </c>
    </row>
    <row r="13" spans="1:67" x14ac:dyDescent="0.45">
      <c r="B13" s="3" t="s">
        <v>61</v>
      </c>
      <c r="C13" s="3" t="s">
        <v>59</v>
      </c>
      <c r="D13" s="5">
        <f>SUMIFS(District_IWS_Actuals!C$4:C$231,District_IWS_Actuals!$A$4:$A$231,$B13)</f>
        <v>18092</v>
      </c>
      <c r="E13" s="5">
        <f>SUMIFS(District_IWS_Actuals!D$4:D$231,District_IWS_Actuals!$A$4:$A$231,$B13)</f>
        <v>18558</v>
      </c>
      <c r="F13" s="5">
        <f>SUMIFS(District_IWS_Actuals!E$4:E$231,District_IWS_Actuals!$A$4:$A$231,$B13)</f>
        <v>18712</v>
      </c>
      <c r="G13" s="5">
        <f>SUMIFS(District_IWS_Actuals!F$4:F$231,District_IWS_Actuals!$A$4:$A$231,$B13)</f>
        <v>33568</v>
      </c>
      <c r="H13" s="5">
        <f>SUMIFS(District_IWS_Actuals!G$4:G$231,District_IWS_Actuals!$A$4:$A$231,$B13)</f>
        <v>37850</v>
      </c>
      <c r="I13" s="5">
        <f>SUMIFS(District_IWS_Actuals!H$4:H$231,District_IWS_Actuals!$A$4:$A$231,$B13)</f>
        <v>36153</v>
      </c>
      <c r="J13" s="5">
        <f>SUMIFS(District_IWS_Actuals!I$4:I$231,District_IWS_Actuals!$A$4:$A$231,$B13)</f>
        <v>37096</v>
      </c>
      <c r="K13" s="5">
        <f>SUMIFS(District_IWS_Actuals!J$4:J$231,District_IWS_Actuals!$A$4:$A$231,$B13)</f>
        <v>37527</v>
      </c>
      <c r="L13" s="5">
        <f>SUMIFS(District_IWS_Actuals!K$4:K$231,District_IWS_Actuals!$A$4:$A$231,$B13)</f>
        <v>36269</v>
      </c>
      <c r="M13" s="5">
        <f>SUMIFS(District_IWS_Actuals!L$4:L$231,District_IWS_Actuals!$A$4:$A$231,$B13)</f>
        <v>34810</v>
      </c>
      <c r="N13" s="5">
        <f>SUMIFS(District_IWS_Actuals!M$4:M$231,District_IWS_Actuals!$A$4:$A$231,$B13)</f>
        <v>35019</v>
      </c>
      <c r="O13" s="5">
        <f>SUMIFS(District_IWS_Actuals!N$4:N$231,District_IWS_Actuals!$A$4:$A$231,$B13)</f>
        <v>34641</v>
      </c>
      <c r="P13" s="5">
        <f>SUMIFS(District_IWS_Actuals!O$4:O$231,District_IWS_Actuals!$A$4:$A$231,$B13)</f>
        <v>33516</v>
      </c>
      <c r="Q13" s="5">
        <f>SUMIFS(District_IWS_Actuals!P$4:P$231,District_IWS_Actuals!$A$4:$A$231,$B13)</f>
        <v>35294</v>
      </c>
      <c r="R13" s="5">
        <f>SUMIFS(District_IWS_Actuals!Q$4:Q$231,District_IWS_Actuals!$A$4:$A$231,$B13)</f>
        <v>35521</v>
      </c>
      <c r="S13" s="5"/>
      <c r="T13" s="3" t="s">
        <v>61</v>
      </c>
      <c r="U13" s="3" t="s">
        <v>59</v>
      </c>
      <c r="V13" s="5">
        <f>SUMIFS('UC WC supply forecast'!D$3:D$39,'UC WC supply forecast'!$B$3:$B$39,$B13)</f>
        <v>204.69600000000005</v>
      </c>
      <c r="W13" s="5">
        <f>SUMIFS('UC WC supply forecast'!E$3:E$39,'UC WC supply forecast'!$B$3:$B$39,$B13)</f>
        <v>204.67000000000004</v>
      </c>
      <c r="X13" s="5">
        <f>SUMIFS('UC WC supply forecast'!F$3:F$39,'UC WC supply forecast'!$B$3:$B$39,$B13)</f>
        <v>204.93500000000006</v>
      </c>
      <c r="Y13" s="5">
        <f>SUMIFS('UC WC supply forecast'!G$3:G$39,'UC WC supply forecast'!$B$3:$B$39,$B13)</f>
        <v>224.90000000000006</v>
      </c>
      <c r="Z13" s="5">
        <f>SUMIFS('UC WC supply forecast'!H$3:H$39,'UC WC supply forecast'!$B$3:$B$39,$B13)</f>
        <v>223.49100000000001</v>
      </c>
      <c r="AA13" s="5">
        <f>SUMIFS('UC WC supply forecast'!I$3:I$39,'UC WC supply forecast'!$B$3:$B$39,$B13)</f>
        <v>258.62000000000018</v>
      </c>
      <c r="AB13" s="5">
        <f>SUMIFS('UC WC supply forecast'!J$3:J$39,'UC WC supply forecast'!$B$3:$B$39,$B13)</f>
        <v>259.23000000000013</v>
      </c>
      <c r="AC13" s="5">
        <f>SUMIFS('UC WC supply forecast'!K$3:K$39,'UC WC supply forecast'!$B$3:$B$39,$B13)</f>
        <v>310.52000000000027</v>
      </c>
      <c r="AD13" s="5">
        <f>SUMIFS('UC WC supply forecast'!L$3:L$39,'UC WC supply forecast'!$B$3:$B$39,$B13)</f>
        <v>337.78999999999996</v>
      </c>
      <c r="AE13" s="5">
        <f>SUMIFS('UC WC supply forecast'!M$3:M$39,'UC WC supply forecast'!$B$3:$B$39,$B13)</f>
        <v>367.30000000000007</v>
      </c>
      <c r="AF13" s="5">
        <f>SUMIFS('UC WC supply forecast'!N$3:N$39,'UC WC supply forecast'!$B$3:$B$39,$B13)</f>
        <v>370.87000000000006</v>
      </c>
      <c r="AG13" s="5">
        <f>SUMIFS('UC WC supply forecast'!O$3:O$39,'UC WC supply forecast'!$B$3:$B$39,$B13)</f>
        <v>367.52000000000021</v>
      </c>
      <c r="AH13" s="5">
        <f>SUMIFS('UC WC supply forecast'!P$3:P$39,'UC WC supply forecast'!$B$3:$B$39,$B13)</f>
        <v>367.65000000000043</v>
      </c>
      <c r="AI13" s="5">
        <f>SUMIFS('UC WC supply forecast'!Q$3:Q$39,'UC WC supply forecast'!$B$3:$B$39,$B13)</f>
        <v>387.78000000000009</v>
      </c>
      <c r="AJ13" s="5"/>
      <c r="AK13" s="3" t="s">
        <v>61</v>
      </c>
      <c r="AL13" s="5">
        <f t="shared" si="14"/>
        <v>90.661273302849082</v>
      </c>
      <c r="AM13" s="5">
        <f t="shared" si="0"/>
        <v>91.425221087604413</v>
      </c>
      <c r="AN13" s="5">
        <f t="shared" si="1"/>
        <v>163.79827750262274</v>
      </c>
      <c r="AO13" s="5">
        <f t="shared" si="2"/>
        <v>168.29702089817692</v>
      </c>
      <c r="AP13" s="5">
        <f t="shared" si="3"/>
        <v>161.764903284696</v>
      </c>
      <c r="AQ13" s="5">
        <f t="shared" si="4"/>
        <v>143.43824916866436</v>
      </c>
      <c r="AR13" s="5">
        <f t="shared" si="5"/>
        <v>144.7633375766693</v>
      </c>
      <c r="AS13" s="5">
        <f t="shared" si="6"/>
        <v>116.80085018678336</v>
      </c>
      <c r="AT13" s="5">
        <f t="shared" si="7"/>
        <v>103.05219219041417</v>
      </c>
      <c r="AU13" s="5">
        <f t="shared" si="8"/>
        <v>95.341682548325608</v>
      </c>
      <c r="AV13" s="5">
        <f t="shared" si="9"/>
        <v>93.404697063661104</v>
      </c>
      <c r="AW13" s="5">
        <f t="shared" si="10"/>
        <v>91.195037004788801</v>
      </c>
      <c r="AX13" s="5">
        <f t="shared" si="11"/>
        <v>95.998912008703812</v>
      </c>
      <c r="AY13" s="5">
        <f t="shared" si="12"/>
        <v>91.60090773118776</v>
      </c>
    </row>
    <row r="14" spans="1:67" x14ac:dyDescent="0.45">
      <c r="B14" s="3" t="s">
        <v>66</v>
      </c>
      <c r="C14" s="3" t="s">
        <v>67</v>
      </c>
      <c r="D14" s="5">
        <f>SUMIFS(District_IWS_Actuals!C$4:C$231,District_IWS_Actuals!$A$4:$A$231,$B14)</f>
        <v>28310</v>
      </c>
      <c r="E14" s="5">
        <f>SUMIFS(District_IWS_Actuals!D$4:D$231,District_IWS_Actuals!$A$4:$A$231,$B14)</f>
        <v>29473</v>
      </c>
      <c r="F14" s="5">
        <f>SUMIFS(District_IWS_Actuals!E$4:E$231,District_IWS_Actuals!$A$4:$A$231,$B14)</f>
        <v>29580</v>
      </c>
      <c r="G14" s="5">
        <f>SUMIFS(District_IWS_Actuals!F$4:F$231,District_IWS_Actuals!$A$4:$A$231,$B14)</f>
        <v>44593</v>
      </c>
      <c r="H14" s="5">
        <f>SUMIFS(District_IWS_Actuals!G$4:G$231,District_IWS_Actuals!$A$4:$A$231,$B14)</f>
        <v>49171</v>
      </c>
      <c r="I14" s="5">
        <f>SUMIFS(District_IWS_Actuals!H$4:H$231,District_IWS_Actuals!$A$4:$A$231,$B14)</f>
        <v>48367</v>
      </c>
      <c r="J14" s="5">
        <f>SUMIFS(District_IWS_Actuals!I$4:I$231,District_IWS_Actuals!$A$4:$A$231,$B14)</f>
        <v>48490</v>
      </c>
      <c r="K14" s="5">
        <f>SUMIFS(District_IWS_Actuals!J$4:J$231,District_IWS_Actuals!$A$4:$A$231,$B14)</f>
        <v>48808</v>
      </c>
      <c r="L14" s="5">
        <f>SUMIFS(District_IWS_Actuals!K$4:K$231,District_IWS_Actuals!$A$4:$A$231,$B14)</f>
        <v>48249</v>
      </c>
      <c r="M14" s="5">
        <f>SUMIFS(District_IWS_Actuals!L$4:L$231,District_IWS_Actuals!$A$4:$A$231,$B14)</f>
        <v>47557</v>
      </c>
      <c r="N14" s="5">
        <f>SUMIFS(District_IWS_Actuals!M$4:M$231,District_IWS_Actuals!$A$4:$A$231,$B14)</f>
        <v>46919</v>
      </c>
      <c r="O14" s="5">
        <f>SUMIFS(District_IWS_Actuals!N$4:N$231,District_IWS_Actuals!$A$4:$A$231,$B14)</f>
        <v>46331</v>
      </c>
      <c r="P14" s="5">
        <f>SUMIFS(District_IWS_Actuals!O$4:O$231,District_IWS_Actuals!$A$4:$A$231,$B14)</f>
        <v>45862</v>
      </c>
      <c r="Q14" s="5">
        <f>SUMIFS(District_IWS_Actuals!P$4:P$231,District_IWS_Actuals!$A$4:$A$231,$B14)</f>
        <v>47813</v>
      </c>
      <c r="R14" s="5">
        <f>SUMIFS(District_IWS_Actuals!Q$4:Q$231,District_IWS_Actuals!$A$4:$A$231,$B14)</f>
        <v>48256</v>
      </c>
      <c r="S14" s="5"/>
      <c r="T14" s="3" t="s">
        <v>66</v>
      </c>
      <c r="U14" s="3" t="s">
        <v>67</v>
      </c>
      <c r="V14" s="5">
        <f>SUMIFS('UC WC supply forecast'!D$3:D$39,'UC WC supply forecast'!$B$3:$B$39,$B14)</f>
        <v>272.14700000000028</v>
      </c>
      <c r="W14" s="5">
        <f>SUMIFS('UC WC supply forecast'!E$3:E$39,'UC WC supply forecast'!$B$3:$B$39,$B14)</f>
        <v>275.08900000000011</v>
      </c>
      <c r="X14" s="5">
        <f>SUMIFS('UC WC supply forecast'!F$3:F$39,'UC WC supply forecast'!$B$3:$B$39,$B14)</f>
        <v>254.41000000000017</v>
      </c>
      <c r="Y14" s="5">
        <f>SUMIFS('UC WC supply forecast'!G$3:G$39,'UC WC supply forecast'!$B$3:$B$39,$B14)</f>
        <v>255.00000000000014</v>
      </c>
      <c r="Z14" s="5">
        <f>SUMIFS('UC WC supply forecast'!H$3:H$39,'UC WC supply forecast'!$B$3:$B$39,$B14)</f>
        <v>355.56100000000009</v>
      </c>
      <c r="AA14" s="5">
        <f>SUMIFS('UC WC supply forecast'!I$3:I$39,'UC WC supply forecast'!$B$3:$B$39,$B14)</f>
        <v>358.98000000000008</v>
      </c>
      <c r="AB14" s="5">
        <f>SUMIFS('UC WC supply forecast'!J$3:J$39,'UC WC supply forecast'!$B$3:$B$39,$B14)</f>
        <v>336.0499999999999</v>
      </c>
      <c r="AC14" s="5">
        <f>SUMIFS('UC WC supply forecast'!K$3:K$39,'UC WC supply forecast'!$B$3:$B$39,$B14)</f>
        <v>377.89000000000004</v>
      </c>
      <c r="AD14" s="5">
        <f>SUMIFS('UC WC supply forecast'!L$3:L$39,'UC WC supply forecast'!$B$3:$B$39,$B14)</f>
        <v>412.09999999999997</v>
      </c>
      <c r="AE14" s="5">
        <f>SUMIFS('UC WC supply forecast'!M$3:M$39,'UC WC supply forecast'!$B$3:$B$39,$B14)</f>
        <v>425.67000000000007</v>
      </c>
      <c r="AF14" s="5">
        <f>SUMIFS('UC WC supply forecast'!N$3:N$39,'UC WC supply forecast'!$B$3:$B$39,$B14)</f>
        <v>488.57000000000079</v>
      </c>
      <c r="AG14" s="5">
        <f>SUMIFS('UC WC supply forecast'!O$3:O$39,'UC WC supply forecast'!$B$3:$B$39,$B14)</f>
        <v>415.18000000000018</v>
      </c>
      <c r="AH14" s="5">
        <f>SUMIFS('UC WC supply forecast'!P$3:P$39,'UC WC supply forecast'!$B$3:$B$39,$B14)</f>
        <v>405.07000000000028</v>
      </c>
      <c r="AI14" s="5">
        <f>SUMIFS('UC WC supply forecast'!Q$3:Q$39,'UC WC supply forecast'!$B$3:$B$39,$B14)</f>
        <v>404.88000000000022</v>
      </c>
      <c r="AJ14" s="5"/>
      <c r="AK14" s="3" t="s">
        <v>66</v>
      </c>
      <c r="AL14" s="112">
        <f>E14/V14</f>
        <v>108.29808890048382</v>
      </c>
      <c r="AM14" s="5">
        <f t="shared" si="0"/>
        <v>107.5288361221277</v>
      </c>
      <c r="AN14" s="5">
        <f t="shared" si="1"/>
        <v>175.28005974607905</v>
      </c>
      <c r="AO14" s="5">
        <f t="shared" si="2"/>
        <v>192.82745098039206</v>
      </c>
      <c r="AP14" s="5">
        <f t="shared" si="3"/>
        <v>136.03010453902422</v>
      </c>
      <c r="AQ14" s="5">
        <f t="shared" si="4"/>
        <v>135.07716307315167</v>
      </c>
      <c r="AR14" s="5">
        <f t="shared" si="5"/>
        <v>145.24029162327039</v>
      </c>
      <c r="AS14" s="5">
        <f t="shared" si="6"/>
        <v>127.68001270210907</v>
      </c>
      <c r="AT14" s="5">
        <f t="shared" si="7"/>
        <v>115.40160155302112</v>
      </c>
      <c r="AU14" s="5">
        <f t="shared" si="8"/>
        <v>110.22388235017735</v>
      </c>
      <c r="AV14" s="5">
        <f t="shared" si="9"/>
        <v>94.829809443887115</v>
      </c>
      <c r="AW14" s="5">
        <f t="shared" si="10"/>
        <v>110.46293174044987</v>
      </c>
      <c r="AX14" s="5">
        <f t="shared" si="11"/>
        <v>118.03638877231087</v>
      </c>
      <c r="AY14" s="5">
        <f t="shared" si="12"/>
        <v>119.18593163406435</v>
      </c>
    </row>
    <row r="15" spans="1:67" x14ac:dyDescent="0.45">
      <c r="B15" s="3" t="s">
        <v>70</v>
      </c>
      <c r="C15" s="3" t="s">
        <v>67</v>
      </c>
      <c r="D15" s="5">
        <f>SUMIFS(District_IWS_Actuals!C$4:C$231,District_IWS_Actuals!$A$4:$A$231,$B15)</f>
        <v>24322</v>
      </c>
      <c r="E15" s="5">
        <f>SUMIFS(District_IWS_Actuals!D$4:D$231,District_IWS_Actuals!$A$4:$A$231,$B15)</f>
        <v>25035</v>
      </c>
      <c r="F15" s="5">
        <f>SUMIFS(District_IWS_Actuals!E$4:E$231,District_IWS_Actuals!$A$4:$A$231,$B15)</f>
        <v>25490</v>
      </c>
      <c r="G15" s="5">
        <f>SUMIFS(District_IWS_Actuals!F$4:F$231,District_IWS_Actuals!$A$4:$A$231,$B15)</f>
        <v>46652</v>
      </c>
      <c r="H15" s="5">
        <f>SUMIFS(District_IWS_Actuals!G$4:G$231,District_IWS_Actuals!$A$4:$A$231,$B15)</f>
        <v>52122</v>
      </c>
      <c r="I15" s="5">
        <f>SUMIFS(District_IWS_Actuals!H$4:H$231,District_IWS_Actuals!$A$4:$A$231,$B15)</f>
        <v>49892</v>
      </c>
      <c r="J15" s="5">
        <f>SUMIFS(District_IWS_Actuals!I$4:I$231,District_IWS_Actuals!$A$4:$A$231,$B15)</f>
        <v>50345</v>
      </c>
      <c r="K15" s="5">
        <f>SUMIFS(District_IWS_Actuals!J$4:J$231,District_IWS_Actuals!$A$4:$A$231,$B15)</f>
        <v>50695</v>
      </c>
      <c r="L15" s="5">
        <f>SUMIFS(District_IWS_Actuals!K$4:K$231,District_IWS_Actuals!$A$4:$A$231,$B15)</f>
        <v>49078</v>
      </c>
      <c r="M15" s="5">
        <f>SUMIFS(District_IWS_Actuals!L$4:L$231,District_IWS_Actuals!$A$4:$A$231,$B15)</f>
        <v>47220</v>
      </c>
      <c r="N15" s="5">
        <f>SUMIFS(District_IWS_Actuals!M$4:M$231,District_IWS_Actuals!$A$4:$A$231,$B15)</f>
        <v>47973</v>
      </c>
      <c r="O15" s="5">
        <f>SUMIFS(District_IWS_Actuals!N$4:N$231,District_IWS_Actuals!$A$4:$A$231,$B15)</f>
        <v>48148</v>
      </c>
      <c r="P15" s="5">
        <f>SUMIFS(District_IWS_Actuals!O$4:O$231,District_IWS_Actuals!$A$4:$A$231,$B15)</f>
        <v>47680</v>
      </c>
      <c r="Q15" s="5">
        <f>SUMIFS(District_IWS_Actuals!P$4:P$231,District_IWS_Actuals!$A$4:$A$231,$B15)</f>
        <v>50048</v>
      </c>
      <c r="R15" s="5">
        <f>SUMIFS(District_IWS_Actuals!Q$4:Q$231,District_IWS_Actuals!$A$4:$A$231,$B15)</f>
        <v>50235</v>
      </c>
      <c r="S15" s="5"/>
      <c r="T15" s="3" t="s">
        <v>70</v>
      </c>
      <c r="U15" s="3" t="s">
        <v>67</v>
      </c>
      <c r="V15" s="5">
        <f>SUMIFS('UC WC supply forecast'!D$3:D$39,'UC WC supply forecast'!$B$3:$B$39,$B15)</f>
        <v>265.23600000000027</v>
      </c>
      <c r="W15" s="5">
        <f>SUMIFS('UC WC supply forecast'!E$3:E$39,'UC WC supply forecast'!$B$3:$B$39,$B15)</f>
        <v>274.82100000000025</v>
      </c>
      <c r="X15" s="5">
        <f>SUMIFS('UC WC supply forecast'!F$3:F$39,'UC WC supply forecast'!$B$3:$B$39,$B15)</f>
        <v>182.22200000000007</v>
      </c>
      <c r="Y15" s="5">
        <f>SUMIFS('UC WC supply forecast'!G$3:G$39,'UC WC supply forecast'!$B$3:$B$39,$B15)</f>
        <v>249.03000000000029</v>
      </c>
      <c r="Z15" s="5">
        <f>SUMIFS('UC WC supply forecast'!H$3:H$39,'UC WC supply forecast'!$B$3:$B$39,$B15)</f>
        <v>317.97199999999998</v>
      </c>
      <c r="AA15" s="5">
        <f>SUMIFS('UC WC supply forecast'!I$3:I$39,'UC WC supply forecast'!$B$3:$B$39,$B15)</f>
        <v>347.42000000000019</v>
      </c>
      <c r="AB15" s="5">
        <f>SUMIFS('UC WC supply forecast'!J$3:J$39,'UC WC supply forecast'!$B$3:$B$39,$B15)</f>
        <v>347.24000000000029</v>
      </c>
      <c r="AC15" s="5">
        <f>SUMIFS('UC WC supply forecast'!K$3:K$39,'UC WC supply forecast'!$B$3:$B$39,$B15)</f>
        <v>360.2200000000002</v>
      </c>
      <c r="AD15" s="5">
        <f>SUMIFS('UC WC supply forecast'!L$3:L$39,'UC WC supply forecast'!$B$3:$B$39,$B15)</f>
        <v>341.7800000000002</v>
      </c>
      <c r="AE15" s="5">
        <f>SUMIFS('UC WC supply forecast'!M$3:M$39,'UC WC supply forecast'!$B$3:$B$39,$B15)</f>
        <v>341.45000000000016</v>
      </c>
      <c r="AF15" s="5">
        <f>SUMIFS('UC WC supply forecast'!N$3:N$39,'UC WC supply forecast'!$B$3:$B$39,$B15)</f>
        <v>391.97999999999979</v>
      </c>
      <c r="AG15" s="5">
        <f>SUMIFS('UC WC supply forecast'!O$3:O$39,'UC WC supply forecast'!$B$3:$B$39,$B15)</f>
        <v>397.19000000000017</v>
      </c>
      <c r="AH15" s="5">
        <f>SUMIFS('UC WC supply forecast'!P$3:P$39,'UC WC supply forecast'!$B$3:$B$39,$B15)</f>
        <v>454.28999999999996</v>
      </c>
      <c r="AI15" s="5">
        <f>SUMIFS('UC WC supply forecast'!Q$3:Q$39,'UC WC supply forecast'!$B$3:$B$39,$B15)</f>
        <v>492.48999999999972</v>
      </c>
      <c r="AJ15" s="5"/>
      <c r="AK15" s="3" t="s">
        <v>70</v>
      </c>
      <c r="AL15" s="5">
        <f t="shared" si="14"/>
        <v>94.387639686920224</v>
      </c>
      <c r="AM15" s="5">
        <f t="shared" si="0"/>
        <v>92.751281743389242</v>
      </c>
      <c r="AN15" s="5">
        <f t="shared" si="1"/>
        <v>256.01738538705524</v>
      </c>
      <c r="AO15" s="5">
        <f t="shared" si="2"/>
        <v>209.30008432718927</v>
      </c>
      <c r="AP15" s="5">
        <f t="shared" si="3"/>
        <v>156.90689746266969</v>
      </c>
      <c r="AQ15" s="5">
        <f t="shared" si="4"/>
        <v>144.91105866098661</v>
      </c>
      <c r="AR15" s="5">
        <f t="shared" si="5"/>
        <v>145.99412510079472</v>
      </c>
      <c r="AS15" s="5">
        <f t="shared" si="6"/>
        <v>136.2445172394647</v>
      </c>
      <c r="AT15" s="5">
        <f t="shared" si="7"/>
        <v>138.15904968108131</v>
      </c>
      <c r="AU15" s="5">
        <f t="shared" si="8"/>
        <v>140.49787670229895</v>
      </c>
      <c r="AV15" s="112">
        <f>O15/AF15</f>
        <v>122.83279759171393</v>
      </c>
      <c r="AW15" s="5">
        <f t="shared" si="10"/>
        <v>120.04330421208988</v>
      </c>
      <c r="AX15" s="5">
        <f t="shared" si="11"/>
        <v>110.16751414294835</v>
      </c>
      <c r="AY15" s="5">
        <f t="shared" si="12"/>
        <v>102.00207110804286</v>
      </c>
    </row>
    <row r="16" spans="1:67" x14ac:dyDescent="0.45">
      <c r="B16" s="3" t="s">
        <v>71</v>
      </c>
      <c r="C16" s="3" t="s">
        <v>67</v>
      </c>
      <c r="D16" s="5">
        <f>SUMIFS(District_IWS_Actuals!C$4:C$231,District_IWS_Actuals!$A$4:$A$231,$B16)</f>
        <v>32791</v>
      </c>
      <c r="E16" s="5">
        <f>SUMIFS(District_IWS_Actuals!D$4:D$231,District_IWS_Actuals!$A$4:$A$231,$B16)</f>
        <v>34358</v>
      </c>
      <c r="F16" s="5">
        <f>SUMIFS(District_IWS_Actuals!E$4:E$231,District_IWS_Actuals!$A$4:$A$231,$B16)</f>
        <v>34799</v>
      </c>
      <c r="G16" s="5">
        <f>SUMIFS(District_IWS_Actuals!F$4:F$231,District_IWS_Actuals!$A$4:$A$231,$B16)</f>
        <v>54683</v>
      </c>
      <c r="H16" s="5">
        <f>SUMIFS(District_IWS_Actuals!G$4:G$231,District_IWS_Actuals!$A$4:$A$231,$B16)</f>
        <v>59897</v>
      </c>
      <c r="I16" s="5">
        <f>SUMIFS(District_IWS_Actuals!H$4:H$231,District_IWS_Actuals!$A$4:$A$231,$B16)</f>
        <v>58492</v>
      </c>
      <c r="J16" s="5">
        <f>SUMIFS(District_IWS_Actuals!I$4:I$231,District_IWS_Actuals!$A$4:$A$231,$B16)</f>
        <v>59146</v>
      </c>
      <c r="K16" s="5">
        <f>SUMIFS(District_IWS_Actuals!J$4:J$231,District_IWS_Actuals!$A$4:$A$231,$B16)</f>
        <v>59555</v>
      </c>
      <c r="L16" s="5">
        <f>SUMIFS(District_IWS_Actuals!K$4:K$231,District_IWS_Actuals!$A$4:$A$231,$B16)</f>
        <v>58425</v>
      </c>
      <c r="M16" s="5">
        <f>SUMIFS(District_IWS_Actuals!L$4:L$231,District_IWS_Actuals!$A$4:$A$231,$B16)</f>
        <v>57494</v>
      </c>
      <c r="N16" s="5">
        <f>SUMIFS(District_IWS_Actuals!M$4:M$231,District_IWS_Actuals!$A$4:$A$231,$B16)</f>
        <v>57822</v>
      </c>
      <c r="O16" s="5">
        <f>SUMIFS(District_IWS_Actuals!N$4:N$231,District_IWS_Actuals!$A$4:$A$231,$B16)</f>
        <v>57040</v>
      </c>
      <c r="P16" s="5">
        <f>SUMIFS(District_IWS_Actuals!O$4:O$231,District_IWS_Actuals!$A$4:$A$231,$B16)</f>
        <v>56297</v>
      </c>
      <c r="Q16" s="5">
        <f>SUMIFS(District_IWS_Actuals!P$4:P$231,District_IWS_Actuals!$A$4:$A$231,$B16)</f>
        <v>58314</v>
      </c>
      <c r="R16" s="5">
        <f>SUMIFS(District_IWS_Actuals!Q$4:Q$231,District_IWS_Actuals!$A$4:$A$231,$B16)</f>
        <v>58638</v>
      </c>
      <c r="S16" s="5"/>
      <c r="T16" s="3" t="s">
        <v>71</v>
      </c>
      <c r="U16" s="3" t="s">
        <v>67</v>
      </c>
      <c r="V16" s="5">
        <f>SUMIFS('UC WC supply forecast'!D$3:D$39,'UC WC supply forecast'!$B$3:$B$39,$B16)</f>
        <v>290.26400000000018</v>
      </c>
      <c r="W16" s="5">
        <f>SUMIFS('UC WC supply forecast'!E$3:E$39,'UC WC supply forecast'!$B$3:$B$39,$B16)</f>
        <v>295.46600000000024</v>
      </c>
      <c r="X16" s="109">
        <f>SUMIFS('UC WC supply forecast'!F$3:F$39,'UC WC supply forecast'!$B$3:$B$39,$B16)</f>
        <v>162.18199999999999</v>
      </c>
      <c r="Y16" s="5">
        <f>SUMIFS('UC WC supply forecast'!G$3:G$39,'UC WC supply forecast'!$B$3:$B$39,$B16)</f>
        <v>193.52999999999997</v>
      </c>
      <c r="Z16" s="5">
        <f>SUMIFS('UC WC supply forecast'!H$3:H$39,'UC WC supply forecast'!$B$3:$B$39,$B16)</f>
        <v>338.25500000000022</v>
      </c>
      <c r="AA16" s="5">
        <f>SUMIFS('UC WC supply forecast'!I$3:I$39,'UC WC supply forecast'!$B$3:$B$39,$B16)</f>
        <v>362.09000000000026</v>
      </c>
      <c r="AB16" s="5">
        <f>SUMIFS('UC WC supply forecast'!J$3:J$39,'UC WC supply forecast'!$B$3:$B$39,$B16)</f>
        <v>352.45000000000005</v>
      </c>
      <c r="AC16" s="5">
        <f>SUMIFS('UC WC supply forecast'!K$3:K$39,'UC WC supply forecast'!$B$3:$B$39,$B16)</f>
        <v>365.94000000000011</v>
      </c>
      <c r="AD16" s="5">
        <f>SUMIFS('UC WC supply forecast'!L$3:L$39,'UC WC supply forecast'!$B$3:$B$39,$B16)</f>
        <v>394.69000000000005</v>
      </c>
      <c r="AE16" s="5">
        <f>SUMIFS('UC WC supply forecast'!M$3:M$39,'UC WC supply forecast'!$B$3:$B$39,$B16)</f>
        <v>469.8299999999997</v>
      </c>
      <c r="AF16" s="5">
        <f>SUMIFS('UC WC supply forecast'!N$3:N$39,'UC WC supply forecast'!$B$3:$B$39,$B16)</f>
        <v>492.82999999999959</v>
      </c>
      <c r="AG16" s="5">
        <f>SUMIFS('UC WC supply forecast'!O$3:O$39,'UC WC supply forecast'!$B$3:$B$39,$B16)</f>
        <v>575.9399999999996</v>
      </c>
      <c r="AH16" s="5">
        <f>SUMIFS('UC WC supply forecast'!P$3:P$39,'UC WC supply forecast'!$B$3:$B$39,$B16)</f>
        <v>511.16</v>
      </c>
      <c r="AI16" s="5">
        <f>SUMIFS('UC WC supply forecast'!Q$3:Q$39,'UC WC supply forecast'!$B$3:$B$39,$B16)</f>
        <v>527.04</v>
      </c>
      <c r="AJ16" s="5"/>
      <c r="AK16" s="3" t="s">
        <v>71</v>
      </c>
      <c r="AL16" s="5">
        <f t="shared" si="14"/>
        <v>118.36810627566622</v>
      </c>
      <c r="AM16" s="5">
        <f t="shared" si="0"/>
        <v>117.7766646585393</v>
      </c>
      <c r="AN16" s="5">
        <f t="shared" si="1"/>
        <v>337.17058613162993</v>
      </c>
      <c r="AO16" s="5">
        <f t="shared" si="2"/>
        <v>309.49723557071258</v>
      </c>
      <c r="AP16" s="5">
        <f t="shared" si="3"/>
        <v>172.92279493281686</v>
      </c>
      <c r="AQ16" s="5">
        <f t="shared" si="4"/>
        <v>163.34612941533862</v>
      </c>
      <c r="AR16" s="5">
        <f t="shared" si="5"/>
        <v>168.97432259895018</v>
      </c>
      <c r="AS16" s="5">
        <f t="shared" si="6"/>
        <v>159.65732087227408</v>
      </c>
      <c r="AT16" s="5">
        <f t="shared" si="7"/>
        <v>145.6687526919861</v>
      </c>
      <c r="AU16" s="5">
        <f t="shared" si="8"/>
        <v>123.07004661260464</v>
      </c>
      <c r="AV16" s="5">
        <f t="shared" si="9"/>
        <v>115.73970740417597</v>
      </c>
      <c r="AW16" s="5">
        <f t="shared" si="10"/>
        <v>97.748029308608608</v>
      </c>
      <c r="AX16" s="5">
        <f t="shared" si="11"/>
        <v>114.08169653337507</v>
      </c>
      <c r="AY16" s="5">
        <f t="shared" si="12"/>
        <v>111.25910746812387</v>
      </c>
    </row>
    <row r="17" spans="2:51" x14ac:dyDescent="0.45">
      <c r="B17" s="3" t="s">
        <v>63</v>
      </c>
      <c r="C17" s="3" t="s">
        <v>64</v>
      </c>
      <c r="D17" s="5">
        <f>SUMIFS(District_IWS_Actuals!C$4:C$231,District_IWS_Actuals!$A$4:$A$231,$B17)</f>
        <v>11399</v>
      </c>
      <c r="E17" s="5">
        <f>SUMIFS(District_IWS_Actuals!D$4:D$231,District_IWS_Actuals!$A$4:$A$231,$B17)</f>
        <v>11673</v>
      </c>
      <c r="F17" s="5">
        <f>SUMIFS(District_IWS_Actuals!E$4:E$231,District_IWS_Actuals!$A$4:$A$231,$B17)</f>
        <v>11762</v>
      </c>
      <c r="G17" s="5">
        <f>SUMIFS(District_IWS_Actuals!F$4:F$231,District_IWS_Actuals!$A$4:$A$231,$B17)</f>
        <v>21998</v>
      </c>
      <c r="H17" s="5">
        <f>SUMIFS(District_IWS_Actuals!G$4:G$231,District_IWS_Actuals!$A$4:$A$231,$B17)</f>
        <v>26040</v>
      </c>
      <c r="I17" s="5">
        <f>SUMIFS(District_IWS_Actuals!H$4:H$231,District_IWS_Actuals!$A$4:$A$231,$B17)</f>
        <v>24600</v>
      </c>
      <c r="J17" s="5">
        <f>SUMIFS(District_IWS_Actuals!I$4:I$231,District_IWS_Actuals!$A$4:$A$231,$B17)</f>
        <v>24915</v>
      </c>
      <c r="K17" s="5">
        <f>SUMIFS(District_IWS_Actuals!J$4:J$231,District_IWS_Actuals!$A$4:$A$231,$B17)</f>
        <v>25322</v>
      </c>
      <c r="L17" s="5">
        <f>SUMIFS(District_IWS_Actuals!K$4:K$231,District_IWS_Actuals!$A$4:$A$231,$B17)</f>
        <v>24747</v>
      </c>
      <c r="M17" s="5">
        <f>SUMIFS(District_IWS_Actuals!L$4:L$231,District_IWS_Actuals!$A$4:$A$231,$B17)</f>
        <v>23840</v>
      </c>
      <c r="N17" s="5">
        <f>SUMIFS(District_IWS_Actuals!M$4:M$231,District_IWS_Actuals!$A$4:$A$231,$B17)</f>
        <v>24146</v>
      </c>
      <c r="O17" s="5">
        <f>SUMIFS(District_IWS_Actuals!N$4:N$231,District_IWS_Actuals!$A$4:$A$231,$B17)</f>
        <v>23727</v>
      </c>
      <c r="P17" s="5">
        <f>SUMIFS(District_IWS_Actuals!O$4:O$231,District_IWS_Actuals!$A$4:$A$231,$B17)</f>
        <v>23222</v>
      </c>
      <c r="Q17" s="5">
        <f>SUMIFS(District_IWS_Actuals!P$4:P$231,District_IWS_Actuals!$A$4:$A$231,$B17)</f>
        <v>24664</v>
      </c>
      <c r="R17" s="5">
        <f>SUMIFS(District_IWS_Actuals!Q$4:Q$231,District_IWS_Actuals!$A$4:$A$231,$B17)</f>
        <v>24873</v>
      </c>
      <c r="S17" s="5"/>
      <c r="T17" s="3" t="s">
        <v>63</v>
      </c>
      <c r="U17" s="3" t="s">
        <v>64</v>
      </c>
      <c r="V17" s="5">
        <f>SUMIFS('UC WC supply forecast'!D$3:D$39,'UC WC supply forecast'!$B$3:$B$39,$B17)</f>
        <v>114.83599999999996</v>
      </c>
      <c r="W17" s="5">
        <f>SUMIFS('UC WC supply forecast'!E$3:E$39,'UC WC supply forecast'!$B$3:$B$39,$B17)</f>
        <v>115.50999999999998</v>
      </c>
      <c r="X17" s="5">
        <f>SUMIFS('UC WC supply forecast'!F$3:F$39,'UC WC supply forecast'!$B$3:$B$39,$B17)</f>
        <v>121.51900000000002</v>
      </c>
      <c r="Y17" s="5">
        <f>SUMIFS('UC WC supply forecast'!G$3:G$39,'UC WC supply forecast'!$B$3:$B$39,$B17)</f>
        <v>138.82000000000005</v>
      </c>
      <c r="Z17" s="5">
        <f>SUMIFS('UC WC supply forecast'!H$3:H$39,'UC WC supply forecast'!$B$3:$B$39,$B17)</f>
        <v>137.42100000000013</v>
      </c>
      <c r="AA17" s="5">
        <f>SUMIFS('UC WC supply forecast'!I$3:I$39,'UC WC supply forecast'!$B$3:$B$39,$B17)</f>
        <v>144.56000000000012</v>
      </c>
      <c r="AB17" s="5">
        <f>SUMIFS('UC WC supply forecast'!J$3:J$39,'UC WC supply forecast'!$B$3:$B$39,$B17)</f>
        <v>147.05000000000013</v>
      </c>
      <c r="AC17" s="5">
        <f>SUMIFS('UC WC supply forecast'!K$3:K$39,'UC WC supply forecast'!$B$3:$B$39,$B17)</f>
        <v>158.43000000000006</v>
      </c>
      <c r="AD17" s="5">
        <f>SUMIFS('UC WC supply forecast'!L$3:L$39,'UC WC supply forecast'!$B$3:$B$39,$B17)</f>
        <v>171.56000000000003</v>
      </c>
      <c r="AE17" s="5">
        <f>SUMIFS('UC WC supply forecast'!M$3:M$39,'UC WC supply forecast'!$B$3:$B$39,$B17)</f>
        <v>181.15000000000006</v>
      </c>
      <c r="AF17" s="5">
        <f>SUMIFS('UC WC supply forecast'!N$3:N$39,'UC WC supply forecast'!$B$3:$B$39,$B17)</f>
        <v>277.20000000000016</v>
      </c>
      <c r="AG17" s="5">
        <f>SUMIFS('UC WC supply forecast'!O$3:O$39,'UC WC supply forecast'!$B$3:$B$39,$B17)</f>
        <v>273.23999999999995</v>
      </c>
      <c r="AH17" s="5">
        <f>SUMIFS('UC WC supply forecast'!P$3:P$39,'UC WC supply forecast'!$B$3:$B$39,$B17)</f>
        <v>272.79000000000019</v>
      </c>
      <c r="AI17" s="5">
        <f>SUMIFS('UC WC supply forecast'!Q$3:Q$39,'UC WC supply forecast'!$B$3:$B$39,$B17)</f>
        <v>293.2800000000006</v>
      </c>
      <c r="AJ17" s="5"/>
      <c r="AK17" s="3" t="s">
        <v>63</v>
      </c>
      <c r="AL17" s="5">
        <f t="shared" si="14"/>
        <v>101.64930857919123</v>
      </c>
      <c r="AM17" s="5">
        <f t="shared" si="0"/>
        <v>101.82668167258248</v>
      </c>
      <c r="AN17" s="5">
        <f t="shared" si="1"/>
        <v>181.02518947654272</v>
      </c>
      <c r="AO17" s="5">
        <f t="shared" si="2"/>
        <v>187.58104019593711</v>
      </c>
      <c r="AP17" s="5">
        <f t="shared" si="3"/>
        <v>179.0119414063351</v>
      </c>
      <c r="AQ17" s="5">
        <f t="shared" si="4"/>
        <v>172.35058107360251</v>
      </c>
      <c r="AR17" s="5">
        <f t="shared" si="5"/>
        <v>172.1999319959196</v>
      </c>
      <c r="AS17" s="5">
        <f t="shared" si="6"/>
        <v>156.20147699299369</v>
      </c>
      <c r="AT17" s="5">
        <f t="shared" si="7"/>
        <v>138.9601305665656</v>
      </c>
      <c r="AU17" s="5">
        <f t="shared" si="8"/>
        <v>133.29285122826383</v>
      </c>
      <c r="AV17" s="5">
        <f t="shared" si="9"/>
        <v>85.595238095238045</v>
      </c>
      <c r="AW17" s="5">
        <f t="shared" si="10"/>
        <v>84.987556726687174</v>
      </c>
      <c r="AX17" s="5">
        <f t="shared" si="11"/>
        <v>90.413871476227072</v>
      </c>
      <c r="AY17" s="5">
        <f t="shared" si="12"/>
        <v>84.809738134206043</v>
      </c>
    </row>
    <row r="18" spans="2:51" x14ac:dyDescent="0.45">
      <c r="B18" s="3" t="s">
        <v>65</v>
      </c>
      <c r="C18" s="3" t="s">
        <v>64</v>
      </c>
      <c r="D18" s="5">
        <f>SUMIFS(District_IWS_Actuals!C$4:C$231,District_IWS_Actuals!$A$4:$A$231,$B18)</f>
        <v>35033</v>
      </c>
      <c r="E18" s="5">
        <f>SUMIFS(District_IWS_Actuals!D$4:D$231,District_IWS_Actuals!$A$4:$A$231,$B18)</f>
        <v>35555</v>
      </c>
      <c r="F18" s="5">
        <f>SUMIFS(District_IWS_Actuals!E$4:E$231,District_IWS_Actuals!$A$4:$A$231,$B18)</f>
        <v>36032</v>
      </c>
      <c r="G18" s="5">
        <f>SUMIFS(District_IWS_Actuals!F$4:F$231,District_IWS_Actuals!$A$4:$A$231,$B18)</f>
        <v>60480</v>
      </c>
      <c r="H18" s="5">
        <f>SUMIFS(District_IWS_Actuals!G$4:G$231,District_IWS_Actuals!$A$4:$A$231,$B18)</f>
        <v>70913</v>
      </c>
      <c r="I18" s="5">
        <f>SUMIFS(District_IWS_Actuals!H$4:H$231,District_IWS_Actuals!$A$4:$A$231,$B18)</f>
        <v>68250</v>
      </c>
      <c r="J18" s="5">
        <f>SUMIFS(District_IWS_Actuals!I$4:I$231,District_IWS_Actuals!$A$4:$A$231,$B18)</f>
        <v>68989</v>
      </c>
      <c r="K18" s="5">
        <f>SUMIFS(District_IWS_Actuals!J$4:J$231,District_IWS_Actuals!$A$4:$A$231,$B18)</f>
        <v>68499</v>
      </c>
      <c r="L18" s="5">
        <f>SUMIFS(District_IWS_Actuals!K$4:K$231,District_IWS_Actuals!$A$4:$A$231,$B18)</f>
        <v>66279</v>
      </c>
      <c r="M18" s="5">
        <f>SUMIFS(District_IWS_Actuals!L$4:L$231,District_IWS_Actuals!$A$4:$A$231,$B18)</f>
        <v>64430</v>
      </c>
      <c r="N18" s="5">
        <f>SUMIFS(District_IWS_Actuals!M$4:M$231,District_IWS_Actuals!$A$4:$A$231,$B18)</f>
        <v>65452</v>
      </c>
      <c r="O18" s="5">
        <f>SUMIFS(District_IWS_Actuals!N$4:N$231,District_IWS_Actuals!$A$4:$A$231,$B18)</f>
        <v>66181</v>
      </c>
      <c r="P18" s="5">
        <f>SUMIFS(District_IWS_Actuals!O$4:O$231,District_IWS_Actuals!$A$4:$A$231,$B18)</f>
        <v>65442</v>
      </c>
      <c r="Q18" s="5">
        <f>SUMIFS(District_IWS_Actuals!P$4:P$231,District_IWS_Actuals!$A$4:$A$231,$B18)</f>
        <v>68849</v>
      </c>
      <c r="R18" s="5">
        <f>SUMIFS(District_IWS_Actuals!Q$4:Q$231,District_IWS_Actuals!$A$4:$A$231,$B18)</f>
        <v>69449</v>
      </c>
      <c r="S18" s="5"/>
      <c r="T18" s="3" t="s">
        <v>65</v>
      </c>
      <c r="U18" s="3" t="s">
        <v>64</v>
      </c>
      <c r="V18" s="5">
        <f>SUMIFS('UC WC supply forecast'!D$3:D$39,'UC WC supply forecast'!$B$3:$B$39,$B18)</f>
        <v>296.77599999999978</v>
      </c>
      <c r="W18" s="5">
        <f>SUMIFS('UC WC supply forecast'!E$3:E$39,'UC WC supply forecast'!$B$3:$B$39,$B18)</f>
        <v>298.68299999999994</v>
      </c>
      <c r="X18" s="5">
        <f>SUMIFS('UC WC supply forecast'!F$3:F$39,'UC WC supply forecast'!$B$3:$B$39,$B18)</f>
        <v>199.95900000000009</v>
      </c>
      <c r="Y18" s="5">
        <f>SUMIFS('UC WC supply forecast'!G$3:G$39,'UC WC supply forecast'!$B$3:$B$39,$B18)</f>
        <v>254.89000000000024</v>
      </c>
      <c r="Z18" s="5">
        <f>SUMIFS('UC WC supply forecast'!H$3:H$39,'UC WC supply forecast'!$B$3:$B$39,$B18)</f>
        <v>359.37900000000019</v>
      </c>
      <c r="AA18" s="5">
        <f>SUMIFS('UC WC supply forecast'!I$3:I$39,'UC WC supply forecast'!$B$3:$B$39,$B18)</f>
        <v>383.90000000000043</v>
      </c>
      <c r="AB18" s="5">
        <f>SUMIFS('UC WC supply forecast'!J$3:J$39,'UC WC supply forecast'!$B$3:$B$39,$B18)</f>
        <v>381.78000000000071</v>
      </c>
      <c r="AC18" s="5">
        <f>SUMIFS('UC WC supply forecast'!K$3:K$39,'UC WC supply forecast'!$B$3:$B$39,$B18)</f>
        <v>426.0100000000005</v>
      </c>
      <c r="AD18" s="5">
        <f>SUMIFS('UC WC supply forecast'!L$3:L$39,'UC WC supply forecast'!$B$3:$B$39,$B18)</f>
        <v>534.97000000000025</v>
      </c>
      <c r="AE18" s="5">
        <f>SUMIFS('UC WC supply forecast'!M$3:M$39,'UC WC supply forecast'!$B$3:$B$39,$B18)</f>
        <v>578.07999999999993</v>
      </c>
      <c r="AF18" s="5">
        <f>SUMIFS('UC WC supply forecast'!N$3:N$39,'UC WC supply forecast'!$B$3:$B$39,$B18)</f>
        <v>603.65000000000043</v>
      </c>
      <c r="AG18" s="5">
        <f>SUMIFS('UC WC supply forecast'!O$3:O$39,'UC WC supply forecast'!$B$3:$B$39,$B18)</f>
        <v>632.22999999999968</v>
      </c>
      <c r="AH18" s="5">
        <f>SUMIFS('UC WC supply forecast'!P$3:P$39,'UC WC supply forecast'!$B$3:$B$39,$B18)</f>
        <v>626.37999999999965</v>
      </c>
      <c r="AI18" s="5">
        <f>SUMIFS('UC WC supply forecast'!Q$3:Q$39,'UC WC supply forecast'!$B$3:$B$39,$B18)</f>
        <v>613.55000000000007</v>
      </c>
      <c r="AJ18" s="5"/>
      <c r="AK18" s="3" t="s">
        <v>65</v>
      </c>
      <c r="AL18" s="5">
        <f t="shared" si="14"/>
        <v>119.80416206162232</v>
      </c>
      <c r="AM18" s="5">
        <f t="shared" si="0"/>
        <v>120.63625984739676</v>
      </c>
      <c r="AN18" s="5">
        <f t="shared" si="1"/>
        <v>302.46200471096563</v>
      </c>
      <c r="AO18" s="5">
        <f t="shared" si="2"/>
        <v>278.21020832515961</v>
      </c>
      <c r="AP18" s="5">
        <f t="shared" si="3"/>
        <v>189.91092968704339</v>
      </c>
      <c r="AQ18" s="5">
        <f t="shared" si="4"/>
        <v>179.70565251367523</v>
      </c>
      <c r="AR18" s="5">
        <f t="shared" si="5"/>
        <v>179.42008486562909</v>
      </c>
      <c r="AS18" s="5">
        <f t="shared" si="6"/>
        <v>155.58085490950899</v>
      </c>
      <c r="AT18" s="5">
        <f t="shared" si="7"/>
        <v>120.43665999962609</v>
      </c>
      <c r="AU18" s="5">
        <f t="shared" si="8"/>
        <v>113.22308331026849</v>
      </c>
      <c r="AV18" s="5">
        <f t="shared" si="9"/>
        <v>109.63472210718123</v>
      </c>
      <c r="AW18" s="5">
        <f t="shared" si="10"/>
        <v>103.50979864922581</v>
      </c>
      <c r="AX18" s="5">
        <f t="shared" si="11"/>
        <v>109.91570612088515</v>
      </c>
      <c r="AY18" s="5">
        <f t="shared" si="12"/>
        <v>113.19207888517641</v>
      </c>
    </row>
    <row r="19" spans="2:51" x14ac:dyDescent="0.45">
      <c r="B19" s="3" t="s">
        <v>68</v>
      </c>
      <c r="C19" s="3" t="s">
        <v>64</v>
      </c>
      <c r="D19" s="5">
        <f>SUMIFS(District_IWS_Actuals!C$4:C$231,District_IWS_Actuals!$A$4:$A$231,$B19)</f>
        <v>60826</v>
      </c>
      <c r="E19" s="5">
        <f>SUMIFS(District_IWS_Actuals!D$4:D$231,District_IWS_Actuals!$A$4:$A$231,$B19)</f>
        <v>65251</v>
      </c>
      <c r="F19" s="5">
        <f>SUMIFS(District_IWS_Actuals!E$4:E$231,District_IWS_Actuals!$A$4:$A$231,$B19)</f>
        <v>66651</v>
      </c>
      <c r="G19" s="5">
        <f>SUMIFS(District_IWS_Actuals!F$4:F$231,District_IWS_Actuals!$A$4:$A$231,$B19)</f>
        <v>108470</v>
      </c>
      <c r="H19" s="5">
        <f>SUMIFS(District_IWS_Actuals!G$4:G$231,District_IWS_Actuals!$A$4:$A$231,$B19)</f>
        <v>128107</v>
      </c>
      <c r="I19" s="5">
        <f>SUMIFS(District_IWS_Actuals!H$4:H$231,District_IWS_Actuals!$A$4:$A$231,$B19)</f>
        <v>125063</v>
      </c>
      <c r="J19" s="5">
        <f>SUMIFS(District_IWS_Actuals!I$4:I$231,District_IWS_Actuals!$A$4:$A$231,$B19)</f>
        <v>126747</v>
      </c>
      <c r="K19" s="5">
        <f>SUMIFS(District_IWS_Actuals!J$4:J$231,District_IWS_Actuals!$A$4:$A$231,$B19)</f>
        <v>128010</v>
      </c>
      <c r="L19" s="5">
        <f>SUMIFS(District_IWS_Actuals!K$4:K$231,District_IWS_Actuals!$A$4:$A$231,$B19)</f>
        <v>126301</v>
      </c>
      <c r="M19" s="5">
        <f>SUMIFS(District_IWS_Actuals!L$4:L$231,District_IWS_Actuals!$A$4:$A$231,$B19)</f>
        <v>124561</v>
      </c>
      <c r="N19" s="5">
        <f>SUMIFS(District_IWS_Actuals!M$4:M$231,District_IWS_Actuals!$A$4:$A$231,$B19)</f>
        <v>126368</v>
      </c>
      <c r="O19" s="5">
        <f>SUMIFS(District_IWS_Actuals!N$4:N$231,District_IWS_Actuals!$A$4:$A$231,$B19)</f>
        <v>125692</v>
      </c>
      <c r="P19" s="5">
        <f>SUMIFS(District_IWS_Actuals!O$4:O$231,District_IWS_Actuals!$A$4:$A$231,$B19)</f>
        <v>123924</v>
      </c>
      <c r="Q19" s="5">
        <f>SUMIFS(District_IWS_Actuals!P$4:P$231,District_IWS_Actuals!$A$4:$A$231,$B19)</f>
        <v>127382</v>
      </c>
      <c r="R19" s="5">
        <f>SUMIFS(District_IWS_Actuals!Q$4:Q$231,District_IWS_Actuals!$A$4:$A$231,$B19)</f>
        <v>129090</v>
      </c>
      <c r="S19" s="5"/>
      <c r="T19" s="3" t="s">
        <v>68</v>
      </c>
      <c r="U19" s="3" t="s">
        <v>64</v>
      </c>
      <c r="V19" s="5">
        <f>SUMIFS('UC WC supply forecast'!D$3:D$39,'UC WC supply forecast'!$B$3:$B$39,$B19)</f>
        <v>508.142</v>
      </c>
      <c r="W19" s="5">
        <f>SUMIFS('UC WC supply forecast'!E$3:E$39,'UC WC supply forecast'!$B$3:$B$39,$B19)</f>
        <v>511.69299999999976</v>
      </c>
      <c r="X19" s="5">
        <f>SUMIFS('UC WC supply forecast'!F$3:F$39,'UC WC supply forecast'!$B$3:$B$39,$B19)</f>
        <v>445.11500000000024</v>
      </c>
      <c r="Y19" s="5">
        <f>SUMIFS('UC WC supply forecast'!G$3:G$39,'UC WC supply forecast'!$B$3:$B$39,$B19)</f>
        <v>533.13000000000022</v>
      </c>
      <c r="Z19" s="5">
        <f>SUMIFS('UC WC supply forecast'!H$3:H$39,'UC WC supply forecast'!$B$3:$B$39,$B19)</f>
        <v>613.41800000000023</v>
      </c>
      <c r="AA19" s="5">
        <f>SUMIFS('UC WC supply forecast'!I$3:I$39,'UC WC supply forecast'!$B$3:$B$39,$B19)</f>
        <v>665.15999999999985</v>
      </c>
      <c r="AB19" s="5">
        <f>SUMIFS('UC WC supply forecast'!J$3:J$39,'UC WC supply forecast'!$B$3:$B$39,$B19)</f>
        <v>650.06999999999971</v>
      </c>
      <c r="AC19" s="5">
        <f>SUMIFS('UC WC supply forecast'!K$3:K$39,'UC WC supply forecast'!$B$3:$B$39,$B19)</f>
        <v>677.2600000000001</v>
      </c>
      <c r="AD19" s="5">
        <f>SUMIFS('UC WC supply forecast'!L$3:L$39,'UC WC supply forecast'!$B$3:$B$39,$B19)</f>
        <v>653.25999999999954</v>
      </c>
      <c r="AE19" s="5">
        <f>SUMIFS('UC WC supply forecast'!M$3:M$39,'UC WC supply forecast'!$B$3:$B$39,$B19)</f>
        <v>755.13999999999976</v>
      </c>
      <c r="AF19" s="5">
        <f>SUMIFS('UC WC supply forecast'!N$3:N$39,'UC WC supply forecast'!$B$3:$B$39,$B19)</f>
        <v>957.59999999999968</v>
      </c>
      <c r="AG19" s="5">
        <f>SUMIFS('UC WC supply forecast'!O$3:O$39,'UC WC supply forecast'!$B$3:$B$39,$B19)</f>
        <v>1055.2999999999988</v>
      </c>
      <c r="AH19" s="5">
        <f>SUMIFS('UC WC supply forecast'!P$3:P$39,'UC WC supply forecast'!$B$3:$B$39,$B19)</f>
        <v>1039.5799999999967</v>
      </c>
      <c r="AI19" s="5">
        <f>SUMIFS('UC WC supply forecast'!Q$3:Q$39,'UC WC supply forecast'!$B$3:$B$39,$B19)</f>
        <v>1192.0999999999951</v>
      </c>
      <c r="AJ19" s="5"/>
      <c r="AK19" s="3" t="s">
        <v>68</v>
      </c>
      <c r="AL19" s="5">
        <f t="shared" si="14"/>
        <v>128.41095599261624</v>
      </c>
      <c r="AM19" s="5">
        <f t="shared" si="0"/>
        <v>130.25583699601134</v>
      </c>
      <c r="AN19" s="112">
        <f>G19/X19</f>
        <v>243.68983296451466</v>
      </c>
      <c r="AO19" s="5">
        <f t="shared" si="2"/>
        <v>240.29223641513317</v>
      </c>
      <c r="AP19" s="5">
        <f t="shared" si="3"/>
        <v>203.87892106198376</v>
      </c>
      <c r="AQ19" s="5">
        <f t="shared" si="4"/>
        <v>190.55114558903125</v>
      </c>
      <c r="AR19" s="5">
        <f t="shared" si="5"/>
        <v>196.91725506483925</v>
      </c>
      <c r="AS19" s="5">
        <f t="shared" si="6"/>
        <v>186.48820246286505</v>
      </c>
      <c r="AT19" s="5">
        <f t="shared" si="7"/>
        <v>190.67599424425205</v>
      </c>
      <c r="AU19" s="5">
        <f t="shared" si="8"/>
        <v>167.3438037979713</v>
      </c>
      <c r="AV19" s="5">
        <f t="shared" si="9"/>
        <v>131.2573099415205</v>
      </c>
      <c r="AW19" s="5">
        <f t="shared" si="10"/>
        <v>117.43011465933871</v>
      </c>
      <c r="AX19" s="5">
        <f t="shared" si="11"/>
        <v>122.53217645587679</v>
      </c>
      <c r="AY19" s="5">
        <f t="shared" si="12"/>
        <v>108.28789531079651</v>
      </c>
    </row>
    <row r="20" spans="2:51" x14ac:dyDescent="0.45">
      <c r="B20" s="3" t="s">
        <v>69</v>
      </c>
      <c r="C20" s="3" t="s">
        <v>64</v>
      </c>
      <c r="D20" s="5">
        <f>SUMIFS(District_IWS_Actuals!C$4:C$231,District_IWS_Actuals!$A$4:$A$231,$B20)</f>
        <v>34768</v>
      </c>
      <c r="E20" s="5">
        <f>SUMIFS(District_IWS_Actuals!D$4:D$231,District_IWS_Actuals!$A$4:$A$231,$B20)</f>
        <v>35564</v>
      </c>
      <c r="F20" s="5">
        <f>SUMIFS(District_IWS_Actuals!E$4:E$231,District_IWS_Actuals!$A$4:$A$231,$B20)</f>
        <v>36432</v>
      </c>
      <c r="G20" s="109">
        <f>SUMIFS(District_IWS_Actuals!F$4:F$231,District_IWS_Actuals!$A$4:$A$231,$B20)</f>
        <v>60686</v>
      </c>
      <c r="H20" s="5">
        <f>SUMIFS(District_IWS_Actuals!G$4:G$231,District_IWS_Actuals!$A$4:$A$231,$B20)</f>
        <v>69635</v>
      </c>
      <c r="I20" s="5">
        <f>SUMIFS(District_IWS_Actuals!H$4:H$231,District_IWS_Actuals!$A$4:$A$231,$B20)</f>
        <v>67232</v>
      </c>
      <c r="J20" s="5">
        <f>SUMIFS(District_IWS_Actuals!I$4:I$231,District_IWS_Actuals!$A$4:$A$231,$B20)</f>
        <v>67575</v>
      </c>
      <c r="K20" s="5">
        <f>SUMIFS(District_IWS_Actuals!J$4:J$231,District_IWS_Actuals!$A$4:$A$231,$B20)</f>
        <v>68005</v>
      </c>
      <c r="L20" s="5">
        <f>SUMIFS(District_IWS_Actuals!K$4:K$231,District_IWS_Actuals!$A$4:$A$231,$B20)</f>
        <v>67213</v>
      </c>
      <c r="M20" s="5">
        <f>SUMIFS(District_IWS_Actuals!L$4:L$231,District_IWS_Actuals!$A$4:$A$231,$B20)</f>
        <v>66065</v>
      </c>
      <c r="N20" s="5">
        <f>SUMIFS(District_IWS_Actuals!M$4:M$231,District_IWS_Actuals!$A$4:$A$231,$B20)</f>
        <v>67214</v>
      </c>
      <c r="O20" s="5">
        <f>SUMIFS(District_IWS_Actuals!N$4:N$231,District_IWS_Actuals!$A$4:$A$231,$B20)</f>
        <v>66446</v>
      </c>
      <c r="P20" s="5">
        <f>SUMIFS(District_IWS_Actuals!O$4:O$231,District_IWS_Actuals!$A$4:$A$231,$B20)</f>
        <v>65310</v>
      </c>
      <c r="Q20" s="5">
        <f>SUMIFS(District_IWS_Actuals!P$4:P$231,District_IWS_Actuals!$A$4:$A$231,$B20)</f>
        <v>67977</v>
      </c>
      <c r="R20" s="5">
        <f>SUMIFS(District_IWS_Actuals!Q$4:Q$231,District_IWS_Actuals!$A$4:$A$231,$B20)</f>
        <v>68909</v>
      </c>
      <c r="S20" s="5"/>
      <c r="T20" s="3" t="s">
        <v>69</v>
      </c>
      <c r="U20" s="3" t="s">
        <v>64</v>
      </c>
      <c r="V20" s="5">
        <f>SUMIFS('UC WC supply forecast'!D$3:D$39,'UC WC supply forecast'!$B$3:$B$39,$B20)</f>
        <v>295.99700000000018</v>
      </c>
      <c r="W20" s="5">
        <f>SUMIFS('UC WC supply forecast'!E$3:E$39,'UC WC supply forecast'!$B$3:$B$39,$B20)</f>
        <v>291.69300000000015</v>
      </c>
      <c r="X20" s="5">
        <f>SUMIFS('UC WC supply forecast'!F$3:F$39,'UC WC supply forecast'!$B$3:$B$39,$B20)</f>
        <v>352.12200000000036</v>
      </c>
      <c r="Y20" s="5">
        <f>SUMIFS('UC WC supply forecast'!G$3:G$39,'UC WC supply forecast'!$B$3:$B$39,$B20)</f>
        <v>370.99000000000024</v>
      </c>
      <c r="Z20" s="5">
        <f>SUMIFS('UC WC supply forecast'!H$3:H$39,'UC WC supply forecast'!$B$3:$B$39,$B20)</f>
        <v>364.32600000000008</v>
      </c>
      <c r="AA20" s="5">
        <f>SUMIFS('UC WC supply forecast'!I$3:I$39,'UC WC supply forecast'!$B$3:$B$39,$B20)</f>
        <v>445.03000000000014</v>
      </c>
      <c r="AB20" s="5">
        <f>SUMIFS('UC WC supply forecast'!J$3:J$39,'UC WC supply forecast'!$B$3:$B$39,$B20)</f>
        <v>449.57000000000011</v>
      </c>
      <c r="AC20" s="5">
        <f>SUMIFS('UC WC supply forecast'!K$3:K$39,'UC WC supply forecast'!$B$3:$B$39,$B20)</f>
        <v>469.03</v>
      </c>
      <c r="AD20" s="5">
        <f>SUMIFS('UC WC supply forecast'!L$3:L$39,'UC WC supply forecast'!$B$3:$B$39,$B20)</f>
        <v>493.87000000000006</v>
      </c>
      <c r="AE20" s="5">
        <f>SUMIFS('UC WC supply forecast'!M$3:M$39,'UC WC supply forecast'!$B$3:$B$39,$B20)</f>
        <v>483.20000000000005</v>
      </c>
      <c r="AF20" s="5">
        <f>SUMIFS('UC WC supply forecast'!N$3:N$39,'UC WC supply forecast'!$B$3:$B$39,$B20)</f>
        <v>519.3000000000003</v>
      </c>
      <c r="AG20" s="5">
        <f>SUMIFS('UC WC supply forecast'!O$3:O$39,'UC WC supply forecast'!$B$3:$B$39,$B20)</f>
        <v>521.83000000000027</v>
      </c>
      <c r="AH20" s="5">
        <f>SUMIFS('UC WC supply forecast'!P$3:P$39,'UC WC supply forecast'!$B$3:$B$39,$B20)</f>
        <v>546.52999999999963</v>
      </c>
      <c r="AI20" s="5">
        <f>SUMIFS('UC WC supply forecast'!Q$3:Q$39,'UC WC supply forecast'!$B$3:$B$39,$B20)</f>
        <v>587.42000000000007</v>
      </c>
      <c r="AJ20" s="5"/>
      <c r="AK20" s="3" t="s">
        <v>69</v>
      </c>
      <c r="AL20" s="5">
        <f t="shared" si="14"/>
        <v>120.14986638378085</v>
      </c>
      <c r="AM20" s="5">
        <f t="shared" si="0"/>
        <v>124.89843774104961</v>
      </c>
      <c r="AN20" s="5">
        <f t="shared" si="1"/>
        <v>172.34367633945035</v>
      </c>
      <c r="AO20" s="5">
        <f t="shared" si="2"/>
        <v>187.70047710180856</v>
      </c>
      <c r="AP20" s="5">
        <f t="shared" si="3"/>
        <v>184.53802363817016</v>
      </c>
      <c r="AQ20" s="5">
        <f t="shared" si="4"/>
        <v>151.84369593061137</v>
      </c>
      <c r="AR20" s="5">
        <f t="shared" si="5"/>
        <v>151.26676602086434</v>
      </c>
      <c r="AS20" s="5">
        <f t="shared" si="6"/>
        <v>143.30213419184275</v>
      </c>
      <c r="AT20" s="5">
        <f t="shared" si="7"/>
        <v>133.77002045072589</v>
      </c>
      <c r="AU20" s="5">
        <f t="shared" si="8"/>
        <v>139.10182119205297</v>
      </c>
      <c r="AV20" s="5">
        <f t="shared" si="9"/>
        <v>127.95301367225103</v>
      </c>
      <c r="AW20" s="5">
        <f t="shared" si="10"/>
        <v>125.15570204855982</v>
      </c>
      <c r="AX20" s="5">
        <f t="shared" si="11"/>
        <v>124.37926554809442</v>
      </c>
      <c r="AY20" s="5">
        <f t="shared" si="12"/>
        <v>117.30788873378501</v>
      </c>
    </row>
    <row r="21" spans="2:51" x14ac:dyDescent="0.45">
      <c r="B21" s="3" t="s">
        <v>72</v>
      </c>
      <c r="C21" s="3" t="s">
        <v>64</v>
      </c>
      <c r="D21" s="5">
        <f>SUMIFS(District_IWS_Actuals!C$4:C$231,District_IWS_Actuals!$A$4:$A$231,$B21)</f>
        <v>24409</v>
      </c>
      <c r="E21" s="5">
        <f>SUMIFS(District_IWS_Actuals!D$4:D$231,District_IWS_Actuals!$A$4:$A$231,$B21)</f>
        <v>25320</v>
      </c>
      <c r="F21" s="5">
        <f>SUMIFS(District_IWS_Actuals!E$4:E$231,District_IWS_Actuals!$A$4:$A$231,$B21)</f>
        <v>26502</v>
      </c>
      <c r="G21" s="5">
        <f>SUMIFS(District_IWS_Actuals!F$4:F$231,District_IWS_Actuals!$A$4:$A$231,$B21)</f>
        <v>44841</v>
      </c>
      <c r="H21" s="5">
        <f>SUMIFS(District_IWS_Actuals!G$4:G$231,District_IWS_Actuals!$A$4:$A$231,$B21)</f>
        <v>53318</v>
      </c>
      <c r="I21" s="5">
        <f>SUMIFS(District_IWS_Actuals!H$4:H$231,District_IWS_Actuals!$A$4:$A$231,$B21)</f>
        <v>51332</v>
      </c>
      <c r="J21" s="5">
        <f>SUMIFS(District_IWS_Actuals!I$4:I$231,District_IWS_Actuals!$A$4:$A$231,$B21)</f>
        <v>52060</v>
      </c>
      <c r="K21" s="5">
        <f>SUMIFS(District_IWS_Actuals!J$4:J$231,District_IWS_Actuals!$A$4:$A$231,$B21)</f>
        <v>51861</v>
      </c>
      <c r="L21" s="5">
        <f>SUMIFS(District_IWS_Actuals!K$4:K$231,District_IWS_Actuals!$A$4:$A$231,$B21)</f>
        <v>50785</v>
      </c>
      <c r="M21" s="5">
        <f>SUMIFS(District_IWS_Actuals!L$4:L$231,District_IWS_Actuals!$A$4:$A$231,$B21)</f>
        <v>50039</v>
      </c>
      <c r="N21" s="5">
        <f>SUMIFS(District_IWS_Actuals!M$4:M$231,District_IWS_Actuals!$A$4:$A$231,$B21)</f>
        <v>51160</v>
      </c>
      <c r="O21" s="5">
        <f>SUMIFS(District_IWS_Actuals!N$4:N$231,District_IWS_Actuals!$A$4:$A$231,$B21)</f>
        <v>51341</v>
      </c>
      <c r="P21" s="5">
        <f>SUMIFS(District_IWS_Actuals!O$4:O$231,District_IWS_Actuals!$A$4:$A$231,$B21)</f>
        <v>50559</v>
      </c>
      <c r="Q21" s="5">
        <f>SUMIFS(District_IWS_Actuals!P$4:P$231,District_IWS_Actuals!$A$4:$A$231,$B21)</f>
        <v>53332</v>
      </c>
      <c r="R21" s="5">
        <f>SUMIFS(District_IWS_Actuals!Q$4:Q$231,District_IWS_Actuals!$A$4:$A$231,$B21)</f>
        <v>54329</v>
      </c>
      <c r="S21" s="5"/>
      <c r="T21" s="3" t="s">
        <v>72</v>
      </c>
      <c r="U21" s="3" t="s">
        <v>64</v>
      </c>
      <c r="V21" s="5">
        <f>SUMIFS('UC WC supply forecast'!D$3:D$39,'UC WC supply forecast'!$B$3:$B$39,$B21)</f>
        <v>188.92100000000019</v>
      </c>
      <c r="W21" s="5">
        <f>SUMIFS('UC WC supply forecast'!E$3:E$39,'UC WC supply forecast'!$B$3:$B$39,$B21)</f>
        <v>187.96900000000022</v>
      </c>
      <c r="X21" s="5">
        <f>SUMIFS('UC WC supply forecast'!F$3:F$39,'UC WC supply forecast'!$B$3:$B$39,$B21)</f>
        <v>209.3990000000002</v>
      </c>
      <c r="Y21" s="5">
        <f>SUMIFS('UC WC supply forecast'!G$3:G$39,'UC WC supply forecast'!$B$3:$B$39,$B21)</f>
        <v>234.85000000000028</v>
      </c>
      <c r="Z21" s="5">
        <f>SUMIFS('UC WC supply forecast'!H$3:H$39,'UC WC supply forecast'!$B$3:$B$39,$B21)</f>
        <v>270.13400000000001</v>
      </c>
      <c r="AA21" s="5">
        <f>SUMIFS('UC WC supply forecast'!I$3:I$39,'UC WC supply forecast'!$B$3:$B$39,$B21)</f>
        <v>249.10000000000031</v>
      </c>
      <c r="AB21" s="5">
        <f>SUMIFS('UC WC supply forecast'!J$3:J$39,'UC WC supply forecast'!$B$3:$B$39,$B21)</f>
        <v>252.39000000000038</v>
      </c>
      <c r="AC21" s="5">
        <f>SUMIFS('UC WC supply forecast'!K$3:K$39,'UC WC supply forecast'!$B$3:$B$39,$B21)</f>
        <v>279.43000000000052</v>
      </c>
      <c r="AD21" s="5">
        <f>SUMIFS('UC WC supply forecast'!L$3:L$39,'UC WC supply forecast'!$B$3:$B$39,$B21)</f>
        <v>258.83000000000044</v>
      </c>
      <c r="AE21" s="5">
        <f>SUMIFS('UC WC supply forecast'!M$3:M$39,'UC WC supply forecast'!$B$3:$B$39,$B21)</f>
        <v>286.0100000000005</v>
      </c>
      <c r="AF21" s="5">
        <f>SUMIFS('UC WC supply forecast'!N$3:N$39,'UC WC supply forecast'!$B$3:$B$39,$B21)</f>
        <v>347.13000000000011</v>
      </c>
      <c r="AG21" s="5">
        <f>SUMIFS('UC WC supply forecast'!O$3:O$39,'UC WC supply forecast'!$B$3:$B$39,$B21)</f>
        <v>346.23999999999984</v>
      </c>
      <c r="AH21" s="5">
        <f>SUMIFS('UC WC supply forecast'!P$3:P$39,'UC WC supply forecast'!$B$3:$B$39,$B21)</f>
        <v>355.81000000000017</v>
      </c>
      <c r="AI21" s="5">
        <f>SUMIFS('UC WC supply forecast'!Q$3:Q$39,'UC WC supply forecast'!$B$3:$B$39,$B21)</f>
        <v>405.86000000000018</v>
      </c>
      <c r="AJ21" s="5"/>
      <c r="AK21" s="3" t="s">
        <v>72</v>
      </c>
      <c r="AL21" s="5">
        <f t="shared" si="14"/>
        <v>134.02427469683082</v>
      </c>
      <c r="AM21" s="5">
        <f t="shared" si="0"/>
        <v>140.99133367736152</v>
      </c>
      <c r="AN21" s="5">
        <f t="shared" si="1"/>
        <v>214.14142378903412</v>
      </c>
      <c r="AO21" s="5">
        <f t="shared" si="2"/>
        <v>227.03001916116642</v>
      </c>
      <c r="AP21" s="5">
        <f t="shared" si="3"/>
        <v>190.02421020678625</v>
      </c>
      <c r="AQ21" s="5">
        <f t="shared" si="4"/>
        <v>208.99237254114789</v>
      </c>
      <c r="AR21" s="5">
        <f t="shared" si="5"/>
        <v>205.47961488173036</v>
      </c>
      <c r="AS21" s="5">
        <f t="shared" si="6"/>
        <v>181.74498085388078</v>
      </c>
      <c r="AT21" s="5">
        <f t="shared" si="7"/>
        <v>193.32766680832947</v>
      </c>
      <c r="AU21" s="5">
        <f t="shared" si="8"/>
        <v>178.87486451522642</v>
      </c>
      <c r="AV21" s="5">
        <f t="shared" si="9"/>
        <v>147.90136260190701</v>
      </c>
      <c r="AW21" s="5">
        <f t="shared" si="10"/>
        <v>146.02298983364147</v>
      </c>
      <c r="AX21" s="5">
        <f t="shared" si="11"/>
        <v>149.88898569461222</v>
      </c>
      <c r="AY21" s="5">
        <f t="shared" si="12"/>
        <v>133.8614300497708</v>
      </c>
    </row>
    <row r="22" spans="2:51" x14ac:dyDescent="0.45">
      <c r="B22" s="3" t="s">
        <v>73</v>
      </c>
      <c r="C22" s="3" t="s">
        <v>64</v>
      </c>
      <c r="D22" s="5">
        <f>SUMIFS(District_IWS_Actuals!C$4:C$231,District_IWS_Actuals!$A$4:$A$231,$B22)</f>
        <v>45694</v>
      </c>
      <c r="E22" s="5">
        <f>SUMIFS(District_IWS_Actuals!D$4:D$231,District_IWS_Actuals!$A$4:$A$231,$B22)</f>
        <v>48084</v>
      </c>
      <c r="F22" s="5">
        <f>SUMIFS(District_IWS_Actuals!E$4:E$231,District_IWS_Actuals!$A$4:$A$231,$B22)</f>
        <v>48906</v>
      </c>
      <c r="G22" s="5">
        <f>SUMIFS(District_IWS_Actuals!F$4:F$231,District_IWS_Actuals!$A$4:$A$231,$B22)</f>
        <v>76141</v>
      </c>
      <c r="H22" s="5">
        <f>SUMIFS(District_IWS_Actuals!G$4:G$231,District_IWS_Actuals!$A$4:$A$231,$B22)</f>
        <v>93903</v>
      </c>
      <c r="I22" s="5">
        <f>SUMIFS(District_IWS_Actuals!H$4:H$231,District_IWS_Actuals!$A$4:$A$231,$B22)</f>
        <v>92714</v>
      </c>
      <c r="J22" s="5">
        <f>SUMIFS(District_IWS_Actuals!I$4:I$231,District_IWS_Actuals!$A$4:$A$231,$B22)</f>
        <v>94043</v>
      </c>
      <c r="K22" s="5">
        <f>SUMIFS(District_IWS_Actuals!J$4:J$231,District_IWS_Actuals!$A$4:$A$231,$B22)</f>
        <v>94657</v>
      </c>
      <c r="L22" s="5">
        <f>SUMIFS(District_IWS_Actuals!K$4:K$231,District_IWS_Actuals!$A$4:$A$231,$B22)</f>
        <v>93710</v>
      </c>
      <c r="M22" s="5">
        <f>SUMIFS(District_IWS_Actuals!L$4:L$231,District_IWS_Actuals!$A$4:$A$231,$B22)</f>
        <v>92712</v>
      </c>
      <c r="N22" s="5">
        <f>SUMIFS(District_IWS_Actuals!M$4:M$231,District_IWS_Actuals!$A$4:$A$231,$B22)</f>
        <v>93348</v>
      </c>
      <c r="O22" s="5">
        <f>SUMIFS(District_IWS_Actuals!N$4:N$231,District_IWS_Actuals!$A$4:$A$231,$B22)</f>
        <v>93830</v>
      </c>
      <c r="P22" s="5">
        <f>SUMIFS(District_IWS_Actuals!O$4:O$231,District_IWS_Actuals!$A$4:$A$231,$B22)</f>
        <v>93284</v>
      </c>
      <c r="Q22" s="5">
        <f>SUMIFS(District_IWS_Actuals!P$4:P$231,District_IWS_Actuals!$A$4:$A$231,$B22)</f>
        <v>97754</v>
      </c>
      <c r="R22" s="5">
        <f>SUMIFS(District_IWS_Actuals!Q$4:Q$231,District_IWS_Actuals!$A$4:$A$231,$B22)</f>
        <v>99407</v>
      </c>
      <c r="S22" s="5"/>
      <c r="T22" s="3" t="s">
        <v>73</v>
      </c>
      <c r="U22" s="3" t="s">
        <v>64</v>
      </c>
      <c r="V22" s="5">
        <f>SUMIFS('UC WC supply forecast'!D$3:D$39,'UC WC supply forecast'!$B$3:$B$39,$B22)</f>
        <v>308.33299999999986</v>
      </c>
      <c r="W22" s="5">
        <f>SUMIFS('UC WC supply forecast'!E$3:E$39,'UC WC supply forecast'!$B$3:$B$39,$B22)</f>
        <v>310.80300000000022</v>
      </c>
      <c r="X22" s="5">
        <f>SUMIFS('UC WC supply forecast'!F$3:F$39,'UC WC supply forecast'!$B$3:$B$39,$B22)</f>
        <v>301.67800000000017</v>
      </c>
      <c r="Y22" s="5">
        <f>SUMIFS('UC WC supply forecast'!G$3:G$39,'UC WC supply forecast'!$B$3:$B$39,$B22)</f>
        <v>384.77000000000032</v>
      </c>
      <c r="Z22" s="5">
        <f>SUMIFS('UC WC supply forecast'!H$3:H$39,'UC WC supply forecast'!$B$3:$B$39,$B22)</f>
        <v>470.21800000000025</v>
      </c>
      <c r="AA22" s="5">
        <f>SUMIFS('UC WC supply forecast'!I$3:I$39,'UC WC supply forecast'!$B$3:$B$39,$B22)</f>
        <v>468.0200000000001</v>
      </c>
      <c r="AB22" s="5">
        <f>SUMIFS('UC WC supply forecast'!J$3:J$39,'UC WC supply forecast'!$B$3:$B$39,$B22)</f>
        <v>459.82000000000022</v>
      </c>
      <c r="AC22" s="5">
        <f>SUMIFS('UC WC supply forecast'!K$3:K$39,'UC WC supply forecast'!$B$3:$B$39,$B22)</f>
        <v>509.48000000000019</v>
      </c>
      <c r="AD22" s="5">
        <f>SUMIFS('UC WC supply forecast'!L$3:L$39,'UC WC supply forecast'!$B$3:$B$39,$B22)</f>
        <v>517.37000000000035</v>
      </c>
      <c r="AE22" s="5">
        <f>SUMIFS('UC WC supply forecast'!M$3:M$39,'UC WC supply forecast'!$B$3:$B$39,$B22)</f>
        <v>562.12000000000012</v>
      </c>
      <c r="AF22" s="5">
        <f>SUMIFS('UC WC supply forecast'!N$3:N$39,'UC WC supply forecast'!$B$3:$B$39,$B22)</f>
        <v>590.91999999999985</v>
      </c>
      <c r="AG22" s="5">
        <f>SUMIFS('UC WC supply forecast'!O$3:O$39,'UC WC supply forecast'!$B$3:$B$39,$B22)</f>
        <v>585.15999999999985</v>
      </c>
      <c r="AH22" s="5">
        <f>SUMIFS('UC WC supply forecast'!P$3:P$39,'UC WC supply forecast'!$B$3:$B$39,$B22)</f>
        <v>770.75999999999965</v>
      </c>
      <c r="AI22" s="5">
        <f>SUMIFS('UC WC supply forecast'!Q$3:Q$39,'UC WC supply forecast'!$B$3:$B$39,$B22)</f>
        <v>858.85999999999819</v>
      </c>
      <c r="AJ22" s="5"/>
      <c r="AK22" s="3" t="s">
        <v>73</v>
      </c>
      <c r="AL22" s="5">
        <f t="shared" si="14"/>
        <v>155.94827670083976</v>
      </c>
      <c r="AM22" s="5">
        <f t="shared" si="0"/>
        <v>157.35369349716692</v>
      </c>
      <c r="AN22" s="5">
        <f t="shared" si="1"/>
        <v>252.39162285615774</v>
      </c>
      <c r="AO22" s="5">
        <f t="shared" si="2"/>
        <v>244.04969202380622</v>
      </c>
      <c r="AP22" s="5">
        <f t="shared" si="3"/>
        <v>197.17237536631936</v>
      </c>
      <c r="AQ22" s="5">
        <f t="shared" si="4"/>
        <v>200.93799410281608</v>
      </c>
      <c r="AR22" s="5">
        <f t="shared" si="5"/>
        <v>205.85663955460822</v>
      </c>
      <c r="AS22" s="5">
        <f t="shared" si="6"/>
        <v>183.93263719871234</v>
      </c>
      <c r="AT22" s="5">
        <f t="shared" si="7"/>
        <v>179.19863927170098</v>
      </c>
      <c r="AU22" s="5">
        <f t="shared" si="8"/>
        <v>166.06418558314948</v>
      </c>
      <c r="AV22" s="5">
        <f t="shared" si="9"/>
        <v>158.78629932985856</v>
      </c>
      <c r="AW22" s="5">
        <f t="shared" si="10"/>
        <v>159.41622804019417</v>
      </c>
      <c r="AX22" s="5">
        <f t="shared" si="11"/>
        <v>126.82806580517936</v>
      </c>
      <c r="AY22" s="5">
        <f t="shared" si="12"/>
        <v>115.74296160026105</v>
      </c>
    </row>
    <row r="23" spans="2:51" x14ac:dyDescent="0.45">
      <c r="B23" s="3" t="s">
        <v>74</v>
      </c>
      <c r="C23" s="3" t="s">
        <v>75</v>
      </c>
      <c r="D23" s="5">
        <f>SUMIFS(District_IWS_Actuals!C$4:C$231,District_IWS_Actuals!$A$4:$A$231,$B23)</f>
        <v>17066</v>
      </c>
      <c r="E23" s="5">
        <f>SUMIFS(District_IWS_Actuals!D$4:D$231,District_IWS_Actuals!$A$4:$A$231,$B23)</f>
        <v>17522</v>
      </c>
      <c r="F23" s="5">
        <f>SUMIFS(District_IWS_Actuals!E$4:E$231,District_IWS_Actuals!$A$4:$A$231,$B23)</f>
        <v>17863</v>
      </c>
      <c r="G23" s="5">
        <f>SUMIFS(District_IWS_Actuals!F$4:F$231,District_IWS_Actuals!$A$4:$A$231,$B23)</f>
        <v>29392</v>
      </c>
      <c r="H23" s="5">
        <f>SUMIFS(District_IWS_Actuals!G$4:G$231,District_IWS_Actuals!$A$4:$A$231,$B23)</f>
        <v>34289</v>
      </c>
      <c r="I23" s="5">
        <f>SUMIFS(District_IWS_Actuals!H$4:H$231,District_IWS_Actuals!$A$4:$A$231,$B23)</f>
        <v>34337</v>
      </c>
      <c r="J23" s="5">
        <f>SUMIFS(District_IWS_Actuals!I$4:I$231,District_IWS_Actuals!$A$4:$A$231,$B23)</f>
        <v>35869</v>
      </c>
      <c r="K23" s="5">
        <f>SUMIFS(District_IWS_Actuals!J$4:J$231,District_IWS_Actuals!$A$4:$A$231,$B23)</f>
        <v>36392</v>
      </c>
      <c r="L23" s="5">
        <f>SUMIFS(District_IWS_Actuals!K$4:K$231,District_IWS_Actuals!$A$4:$A$231,$B23)</f>
        <v>35513</v>
      </c>
      <c r="M23" s="5">
        <f>SUMIFS(District_IWS_Actuals!L$4:L$231,District_IWS_Actuals!$A$4:$A$231,$B23)</f>
        <v>34317</v>
      </c>
      <c r="N23" s="5">
        <f>SUMIFS(District_IWS_Actuals!M$4:M$231,District_IWS_Actuals!$A$4:$A$231,$B23)</f>
        <v>34769</v>
      </c>
      <c r="O23" s="5">
        <f>SUMIFS(District_IWS_Actuals!N$4:N$231,District_IWS_Actuals!$A$4:$A$231,$B23)</f>
        <v>34427</v>
      </c>
      <c r="P23" s="5">
        <f>SUMIFS(District_IWS_Actuals!O$4:O$231,District_IWS_Actuals!$A$4:$A$231,$B23)</f>
        <v>33637</v>
      </c>
      <c r="Q23" s="5">
        <f>SUMIFS(District_IWS_Actuals!P$4:P$231,District_IWS_Actuals!$A$4:$A$231,$B23)</f>
        <v>34684</v>
      </c>
      <c r="R23" s="5">
        <f>SUMIFS(District_IWS_Actuals!Q$4:Q$231,District_IWS_Actuals!$A$4:$A$231,$B23)</f>
        <v>35216</v>
      </c>
      <c r="S23" s="5"/>
      <c r="T23" s="3" t="s">
        <v>74</v>
      </c>
      <c r="U23" s="3" t="s">
        <v>75</v>
      </c>
      <c r="V23" s="5">
        <f>SUMIFS('UC WC supply forecast'!D$3:D$39,'UC WC supply forecast'!$B$3:$B$39,$B23)</f>
        <v>131.52600000000004</v>
      </c>
      <c r="W23" s="5">
        <f>SUMIFS('UC WC supply forecast'!E$3:E$39,'UC WC supply forecast'!$B$3:$B$39,$B23)</f>
        <v>147.41100000000006</v>
      </c>
      <c r="X23" s="5">
        <f>SUMIFS('UC WC supply forecast'!F$3:F$39,'UC WC supply forecast'!$B$3:$B$39,$B23)</f>
        <v>187.15100000000004</v>
      </c>
      <c r="Y23" s="5">
        <f>SUMIFS('UC WC supply forecast'!G$3:G$39,'UC WC supply forecast'!$B$3:$B$39,$B23)</f>
        <v>193.78000000000003</v>
      </c>
      <c r="Z23" s="5">
        <f>SUMIFS('UC WC supply forecast'!H$3:H$39,'UC WC supply forecast'!$B$3:$B$39,$B23)</f>
        <v>181.2360000000001</v>
      </c>
      <c r="AA23" s="5">
        <f>SUMIFS('UC WC supply forecast'!I$3:I$39,'UC WC supply forecast'!$B$3:$B$39,$B23)</f>
        <v>184.00000000000017</v>
      </c>
      <c r="AB23" s="5">
        <f>SUMIFS('UC WC supply forecast'!J$3:J$39,'UC WC supply forecast'!$B$3:$B$39,$B23)</f>
        <v>193.76000000000019</v>
      </c>
      <c r="AC23" s="5">
        <f>SUMIFS('UC WC supply forecast'!K$3:K$39,'UC WC supply forecast'!$B$3:$B$39,$B23)</f>
        <v>217.10000000000011</v>
      </c>
      <c r="AD23" s="5">
        <f>SUMIFS('UC WC supply forecast'!L$3:L$39,'UC WC supply forecast'!$B$3:$B$39,$B23)</f>
        <v>253.52000000000015</v>
      </c>
      <c r="AE23" s="5">
        <f>SUMIFS('UC WC supply forecast'!M$3:M$39,'UC WC supply forecast'!$B$3:$B$39,$B23)</f>
        <v>355.38999999999987</v>
      </c>
      <c r="AF23" s="5">
        <f>SUMIFS('UC WC supply forecast'!N$3:N$39,'UC WC supply forecast'!$B$3:$B$39,$B23)</f>
        <v>372.98000000000019</v>
      </c>
      <c r="AG23" s="5">
        <f>SUMIFS('UC WC supply forecast'!O$3:O$39,'UC WC supply forecast'!$B$3:$B$39,$B23)</f>
        <v>373.13000000000011</v>
      </c>
      <c r="AH23" s="5">
        <f>SUMIFS('UC WC supply forecast'!P$3:P$39,'UC WC supply forecast'!$B$3:$B$39,$B23)</f>
        <v>311.16000000000025</v>
      </c>
      <c r="AI23" s="5">
        <f>SUMIFS('UC WC supply forecast'!Q$3:Q$39,'UC WC supply forecast'!$B$3:$B$39,$B23)</f>
        <v>303.91000000000037</v>
      </c>
      <c r="AJ23" s="5"/>
      <c r="AK23" s="3" t="s">
        <v>74</v>
      </c>
      <c r="AL23" s="5">
        <f t="shared" si="14"/>
        <v>133.22080805316054</v>
      </c>
      <c r="AM23" s="5">
        <f t="shared" si="0"/>
        <v>121.17820244079473</v>
      </c>
      <c r="AN23" s="5">
        <f t="shared" si="1"/>
        <v>157.04965509134331</v>
      </c>
      <c r="AO23" s="5">
        <f t="shared" si="2"/>
        <v>176.94808545773554</v>
      </c>
      <c r="AP23" s="5">
        <f t="shared" si="3"/>
        <v>189.46015140479807</v>
      </c>
      <c r="AQ23" s="5">
        <f t="shared" si="4"/>
        <v>194.94021739130417</v>
      </c>
      <c r="AR23" s="5">
        <f t="shared" si="5"/>
        <v>187.8199834847232</v>
      </c>
      <c r="AS23" s="5">
        <f t="shared" si="6"/>
        <v>163.57899585444488</v>
      </c>
      <c r="AT23" s="5">
        <f t="shared" si="7"/>
        <v>135.36210160934041</v>
      </c>
      <c r="AU23" s="5">
        <f t="shared" si="8"/>
        <v>97.833366161118803</v>
      </c>
      <c r="AV23" s="5">
        <f t="shared" si="9"/>
        <v>92.302536329025642</v>
      </c>
      <c r="AW23" s="5">
        <f t="shared" si="10"/>
        <v>90.148205719186322</v>
      </c>
      <c r="AX23" s="5">
        <f t="shared" si="11"/>
        <v>111.46676950764871</v>
      </c>
      <c r="AY23" s="5">
        <f t="shared" si="12"/>
        <v>115.87641077950695</v>
      </c>
    </row>
    <row r="24" spans="2:51" x14ac:dyDescent="0.45">
      <c r="B24" s="3" t="s">
        <v>76</v>
      </c>
      <c r="C24" s="3" t="s">
        <v>75</v>
      </c>
      <c r="D24" s="5">
        <f>SUMIFS(District_IWS_Actuals!C$4:C$231,District_IWS_Actuals!$A$4:$A$231,$B24)</f>
        <v>18819</v>
      </c>
      <c r="E24" s="5">
        <f>SUMIFS(District_IWS_Actuals!D$4:D$231,District_IWS_Actuals!$A$4:$A$231,$B24)</f>
        <v>19408</v>
      </c>
      <c r="F24" s="5">
        <f>SUMIFS(District_IWS_Actuals!E$4:E$231,District_IWS_Actuals!$A$4:$A$231,$B24)</f>
        <v>19620</v>
      </c>
      <c r="G24" s="5">
        <f>SUMIFS(District_IWS_Actuals!F$4:F$231,District_IWS_Actuals!$A$4:$A$231,$B24)</f>
        <v>34616</v>
      </c>
      <c r="H24" s="109">
        <f>SUMIFS(District_IWS_Actuals!G$4:G$231,District_IWS_Actuals!$A$4:$A$231,$B24)</f>
        <v>41594</v>
      </c>
      <c r="I24" s="5">
        <f>SUMIFS(District_IWS_Actuals!H$4:H$231,District_IWS_Actuals!$A$4:$A$231,$B24)</f>
        <v>40288</v>
      </c>
      <c r="J24" s="5">
        <f>SUMIFS(District_IWS_Actuals!I$4:I$231,District_IWS_Actuals!$A$4:$A$231,$B24)</f>
        <v>41870</v>
      </c>
      <c r="K24" s="5">
        <f>SUMIFS(District_IWS_Actuals!J$4:J$231,District_IWS_Actuals!$A$4:$A$231,$B24)</f>
        <v>42424</v>
      </c>
      <c r="L24" s="5">
        <f>SUMIFS(District_IWS_Actuals!K$4:K$231,District_IWS_Actuals!$A$4:$A$231,$B24)</f>
        <v>40215</v>
      </c>
      <c r="M24" s="5">
        <f>SUMIFS(District_IWS_Actuals!L$4:L$231,District_IWS_Actuals!$A$4:$A$231,$B24)</f>
        <v>38899</v>
      </c>
      <c r="N24" s="5">
        <f>SUMIFS(District_IWS_Actuals!M$4:M$231,District_IWS_Actuals!$A$4:$A$231,$B24)</f>
        <v>39599</v>
      </c>
      <c r="O24" s="5">
        <f>SUMIFS(District_IWS_Actuals!N$4:N$231,District_IWS_Actuals!$A$4:$A$231,$B24)</f>
        <v>39152</v>
      </c>
      <c r="P24" s="5">
        <f>SUMIFS(District_IWS_Actuals!O$4:O$231,District_IWS_Actuals!$A$4:$A$231,$B24)</f>
        <v>38668</v>
      </c>
      <c r="Q24" s="5">
        <f>SUMIFS(District_IWS_Actuals!P$4:P$231,District_IWS_Actuals!$A$4:$A$231,$B24)</f>
        <v>40723</v>
      </c>
      <c r="R24" s="5">
        <f>SUMIFS(District_IWS_Actuals!Q$4:Q$231,District_IWS_Actuals!$A$4:$A$231,$B24)</f>
        <v>41594</v>
      </c>
      <c r="S24" s="5"/>
      <c r="T24" s="3" t="s">
        <v>76</v>
      </c>
      <c r="U24" s="3" t="s">
        <v>75</v>
      </c>
      <c r="V24" s="5">
        <f>SUMIFS('UC WC supply forecast'!D$3:D$39,'UC WC supply forecast'!$B$3:$B$39,$B24)</f>
        <v>177.11399999999998</v>
      </c>
      <c r="W24" s="5">
        <f>SUMIFS('UC WC supply forecast'!E$3:E$39,'UC WC supply forecast'!$B$3:$B$39,$B24)</f>
        <v>178.11599999999999</v>
      </c>
      <c r="X24" s="5">
        <f>SUMIFS('UC WC supply forecast'!F$3:F$39,'UC WC supply forecast'!$B$3:$B$39,$B24)</f>
        <v>227.7769999999999</v>
      </c>
      <c r="Y24" s="5">
        <f>SUMIFS('UC WC supply forecast'!G$3:G$39,'UC WC supply forecast'!$B$3:$B$39,$B24)</f>
        <v>267.55</v>
      </c>
      <c r="Z24" s="5">
        <f>SUMIFS('UC WC supply forecast'!H$3:H$39,'UC WC supply forecast'!$B$3:$B$39,$B24)</f>
        <v>232.59200000000007</v>
      </c>
      <c r="AA24" s="5">
        <f>SUMIFS('UC WC supply forecast'!I$3:I$39,'UC WC supply forecast'!$B$3:$B$39,$B24)</f>
        <v>258.22000000000003</v>
      </c>
      <c r="AB24" s="5">
        <f>SUMIFS('UC WC supply forecast'!J$3:J$39,'UC WC supply forecast'!$B$3:$B$39,$B24)</f>
        <v>242.5100000000001</v>
      </c>
      <c r="AC24" s="5">
        <f>SUMIFS('UC WC supply forecast'!K$3:K$39,'UC WC supply forecast'!$B$3:$B$39,$B24)</f>
        <v>259.42000000000013</v>
      </c>
      <c r="AD24" s="5">
        <f>SUMIFS('UC WC supply forecast'!L$3:L$39,'UC WC supply forecast'!$B$3:$B$39,$B24)</f>
        <v>239.52000000000004</v>
      </c>
      <c r="AE24" s="5">
        <f>SUMIFS('UC WC supply forecast'!M$3:M$39,'UC WC supply forecast'!$B$3:$B$39,$B24)</f>
        <v>233.64000000000013</v>
      </c>
      <c r="AF24" s="5">
        <f>SUMIFS('UC WC supply forecast'!N$3:N$39,'UC WC supply forecast'!$B$3:$B$39,$B24)</f>
        <v>297.86000000000013</v>
      </c>
      <c r="AG24" s="5">
        <f>SUMIFS('UC WC supply forecast'!O$3:O$39,'UC WC supply forecast'!$B$3:$B$39,$B24)</f>
        <v>397.70000000000016</v>
      </c>
      <c r="AH24" s="5">
        <f>SUMIFS('UC WC supply forecast'!P$3:P$39,'UC WC supply forecast'!$B$3:$B$39,$B24)</f>
        <v>409.33000000000021</v>
      </c>
      <c r="AI24" s="5">
        <f>SUMIFS('UC WC supply forecast'!Q$3:Q$39,'UC WC supply forecast'!$B$3:$B$39,$B24)</f>
        <v>395.9000000000002</v>
      </c>
      <c r="AJ24" s="5"/>
      <c r="AK24" s="3" t="s">
        <v>76</v>
      </c>
      <c r="AL24" s="5">
        <f t="shared" si="14"/>
        <v>109.57914111814991</v>
      </c>
      <c r="AM24" s="5">
        <f t="shared" si="0"/>
        <v>110.15293404298323</v>
      </c>
      <c r="AN24" s="5">
        <f t="shared" si="1"/>
        <v>151.97320185971373</v>
      </c>
      <c r="AO24" s="5">
        <f t="shared" si="2"/>
        <v>155.46253036815548</v>
      </c>
      <c r="AP24" s="5">
        <f t="shared" si="3"/>
        <v>173.21318016096851</v>
      </c>
      <c r="AQ24" s="5">
        <f t="shared" si="4"/>
        <v>162.14855549531404</v>
      </c>
      <c r="AR24" s="5">
        <f t="shared" si="5"/>
        <v>174.93711599521663</v>
      </c>
      <c r="AS24" s="5">
        <f t="shared" si="6"/>
        <v>155.01888828926059</v>
      </c>
      <c r="AT24" s="5">
        <f t="shared" si="7"/>
        <v>162.40397461589845</v>
      </c>
      <c r="AU24" s="5">
        <f t="shared" si="8"/>
        <v>169.48724533470286</v>
      </c>
      <c r="AV24" s="5">
        <f t="shared" si="9"/>
        <v>131.44430269254008</v>
      </c>
      <c r="AW24" s="5">
        <f t="shared" si="10"/>
        <v>97.229067136032143</v>
      </c>
      <c r="AX24" s="5">
        <f t="shared" si="11"/>
        <v>99.486966506241856</v>
      </c>
      <c r="AY24" s="5">
        <f t="shared" si="12"/>
        <v>105.06188431422071</v>
      </c>
    </row>
    <row r="25" spans="2:51" x14ac:dyDescent="0.45">
      <c r="B25" s="3" t="s">
        <v>77</v>
      </c>
      <c r="C25" s="3" t="s">
        <v>75</v>
      </c>
      <c r="D25" s="5">
        <f>SUMIFS(District_IWS_Actuals!C$4:C$231,District_IWS_Actuals!$A$4:$A$231,$B25)</f>
        <v>20047</v>
      </c>
      <c r="E25" s="5">
        <f>SUMIFS(District_IWS_Actuals!D$4:D$231,District_IWS_Actuals!$A$4:$A$231,$B25)</f>
        <v>20669</v>
      </c>
      <c r="F25" s="5">
        <f>SUMIFS(District_IWS_Actuals!E$4:E$231,District_IWS_Actuals!$A$4:$A$231,$B25)</f>
        <v>20684</v>
      </c>
      <c r="G25" s="5">
        <f>SUMIFS(District_IWS_Actuals!F$4:F$231,District_IWS_Actuals!$A$4:$A$231,$B25)</f>
        <v>33520</v>
      </c>
      <c r="H25" s="5">
        <f>SUMIFS(District_IWS_Actuals!G$4:G$231,District_IWS_Actuals!$A$4:$A$231,$B25)</f>
        <v>38247</v>
      </c>
      <c r="I25" s="5">
        <f>SUMIFS(District_IWS_Actuals!H$4:H$231,District_IWS_Actuals!$A$4:$A$231,$B25)</f>
        <v>38188</v>
      </c>
      <c r="J25" s="5">
        <f>SUMIFS(District_IWS_Actuals!I$4:I$231,District_IWS_Actuals!$A$4:$A$231,$B25)</f>
        <v>39942</v>
      </c>
      <c r="K25" s="5">
        <f>SUMIFS(District_IWS_Actuals!J$4:J$231,District_IWS_Actuals!$A$4:$A$231,$B25)</f>
        <v>40361</v>
      </c>
      <c r="L25" s="5">
        <f>SUMIFS(District_IWS_Actuals!K$4:K$231,District_IWS_Actuals!$A$4:$A$231,$B25)</f>
        <v>39120</v>
      </c>
      <c r="M25" s="5">
        <f>SUMIFS(District_IWS_Actuals!L$4:L$231,District_IWS_Actuals!$A$4:$A$231,$B25)</f>
        <v>37943</v>
      </c>
      <c r="N25" s="5">
        <f>SUMIFS(District_IWS_Actuals!M$4:M$231,District_IWS_Actuals!$A$4:$A$231,$B25)</f>
        <v>38289</v>
      </c>
      <c r="O25" s="5">
        <f>SUMIFS(District_IWS_Actuals!N$4:N$231,District_IWS_Actuals!$A$4:$A$231,$B25)</f>
        <v>37762</v>
      </c>
      <c r="P25" s="5">
        <f>SUMIFS(District_IWS_Actuals!O$4:O$231,District_IWS_Actuals!$A$4:$A$231,$B25)</f>
        <v>38048</v>
      </c>
      <c r="Q25" s="5">
        <f>SUMIFS(District_IWS_Actuals!P$4:P$231,District_IWS_Actuals!$A$4:$A$231,$B25)</f>
        <v>39665</v>
      </c>
      <c r="R25" s="5">
        <f>SUMIFS(District_IWS_Actuals!Q$4:Q$231,District_IWS_Actuals!$A$4:$A$231,$B25)</f>
        <v>40188</v>
      </c>
      <c r="S25" s="5"/>
      <c r="T25" s="3" t="s">
        <v>77</v>
      </c>
      <c r="U25" s="3" t="s">
        <v>75</v>
      </c>
      <c r="V25" s="5">
        <f>SUMIFS('UC WC supply forecast'!D$3:D$39,'UC WC supply forecast'!$B$3:$B$39,$B25)</f>
        <v>198.69800000000012</v>
      </c>
      <c r="W25" s="5">
        <f>SUMIFS('UC WC supply forecast'!E$3:E$39,'UC WC supply forecast'!$B$3:$B$39,$B25)</f>
        <v>166.4380000000001</v>
      </c>
      <c r="X25" s="5">
        <f>SUMIFS('UC WC supply forecast'!F$3:F$39,'UC WC supply forecast'!$B$3:$B$39,$B25)</f>
        <v>199.26400000000007</v>
      </c>
      <c r="Y25" s="5">
        <f>SUMIFS('UC WC supply forecast'!G$3:G$39,'UC WC supply forecast'!$B$3:$B$39,$B25)</f>
        <v>239.20000000000016</v>
      </c>
      <c r="Z25" s="5">
        <f>SUMIFS('UC WC supply forecast'!H$3:H$39,'UC WC supply forecast'!$B$3:$B$39,$B25)</f>
        <v>202.09800000000004</v>
      </c>
      <c r="AA25" s="5">
        <f>SUMIFS('UC WC supply forecast'!I$3:I$39,'UC WC supply forecast'!$B$3:$B$39,$B25)</f>
        <v>228.12999999999968</v>
      </c>
      <c r="AB25" s="5">
        <f>SUMIFS('UC WC supply forecast'!J$3:J$39,'UC WC supply forecast'!$B$3:$B$39,$B25)</f>
        <v>283.42000000000007</v>
      </c>
      <c r="AC25" s="5">
        <f>SUMIFS('UC WC supply forecast'!K$3:K$39,'UC WC supply forecast'!$B$3:$B$39,$B25)</f>
        <v>283.67000000000007</v>
      </c>
      <c r="AD25" s="5">
        <f>SUMIFS('UC WC supply forecast'!L$3:L$39,'UC WC supply forecast'!$B$3:$B$39,$B25)</f>
        <v>275.82</v>
      </c>
      <c r="AE25" s="5">
        <f>SUMIFS('UC WC supply forecast'!M$3:M$39,'UC WC supply forecast'!$B$3:$B$39,$B25)</f>
        <v>309.90000000000032</v>
      </c>
      <c r="AF25" s="5">
        <f>SUMIFS('UC WC supply forecast'!N$3:N$39,'UC WC supply forecast'!$B$3:$B$39,$B25)</f>
        <v>311.06000000000017</v>
      </c>
      <c r="AG25" s="5">
        <f>SUMIFS('UC WC supply forecast'!O$3:O$39,'UC WC supply forecast'!$B$3:$B$39,$B25)</f>
        <v>317.93000000000018</v>
      </c>
      <c r="AH25" s="5">
        <f>SUMIFS('UC WC supply forecast'!P$3:P$39,'UC WC supply forecast'!$B$3:$B$39,$B25)</f>
        <v>364.25000000000057</v>
      </c>
      <c r="AI25" s="5">
        <f>SUMIFS('UC WC supply forecast'!Q$3:Q$39,'UC WC supply forecast'!$B$3:$B$39,$B25)</f>
        <v>364.33000000000084</v>
      </c>
      <c r="AJ25" s="5"/>
      <c r="AK25" s="3" t="s">
        <v>77</v>
      </c>
      <c r="AL25" s="5">
        <f t="shared" si="14"/>
        <v>104.0221844205779</v>
      </c>
      <c r="AM25" s="5">
        <f t="shared" si="0"/>
        <v>124.27450462033903</v>
      </c>
      <c r="AN25" s="5">
        <f t="shared" si="1"/>
        <v>168.21904608960972</v>
      </c>
      <c r="AO25" s="5">
        <f t="shared" si="2"/>
        <v>159.89548494983268</v>
      </c>
      <c r="AP25" s="5">
        <f t="shared" si="3"/>
        <v>188.95783233876631</v>
      </c>
      <c r="AQ25" s="5">
        <f t="shared" si="4"/>
        <v>175.08438171218188</v>
      </c>
      <c r="AR25" s="5">
        <f t="shared" si="5"/>
        <v>142.40702843835999</v>
      </c>
      <c r="AS25" s="5">
        <f t="shared" si="6"/>
        <v>137.90672260020443</v>
      </c>
      <c r="AT25" s="5">
        <f t="shared" si="7"/>
        <v>137.5643535639185</v>
      </c>
      <c r="AU25" s="5">
        <f t="shared" si="8"/>
        <v>123.55275895450133</v>
      </c>
      <c r="AV25" s="5">
        <f t="shared" si="9"/>
        <v>121.39780106731814</v>
      </c>
      <c r="AW25" s="5">
        <f t="shared" si="10"/>
        <v>119.674142106753</v>
      </c>
      <c r="AX25" s="5">
        <f t="shared" si="11"/>
        <v>108.89498970487286</v>
      </c>
      <c r="AY25" s="5">
        <f t="shared" si="12"/>
        <v>110.30659017923286</v>
      </c>
    </row>
    <row r="26" spans="2:51" x14ac:dyDescent="0.45">
      <c r="B26" s="3" t="s">
        <v>78</v>
      </c>
      <c r="C26" s="3" t="s">
        <v>75</v>
      </c>
      <c r="D26" s="5">
        <f>SUMIFS(District_IWS_Actuals!C$4:C$231,District_IWS_Actuals!$A$4:$A$231,$B26)</f>
        <v>5395</v>
      </c>
      <c r="E26" s="5">
        <f>SUMIFS(District_IWS_Actuals!D$4:D$231,District_IWS_Actuals!$A$4:$A$231,$B26)</f>
        <v>5542</v>
      </c>
      <c r="F26" s="5">
        <f>SUMIFS(District_IWS_Actuals!E$4:E$231,District_IWS_Actuals!$A$4:$A$231,$B26)</f>
        <v>5501</v>
      </c>
      <c r="G26" s="5">
        <f>SUMIFS(District_IWS_Actuals!F$4:F$231,District_IWS_Actuals!$A$4:$A$231,$B26)</f>
        <v>10057</v>
      </c>
      <c r="H26" s="5">
        <f>SUMIFS(District_IWS_Actuals!G$4:G$231,District_IWS_Actuals!$A$4:$A$231,$B26)</f>
        <v>11632</v>
      </c>
      <c r="I26" s="5">
        <f>SUMIFS(District_IWS_Actuals!H$4:H$231,District_IWS_Actuals!$A$4:$A$231,$B26)</f>
        <v>11324</v>
      </c>
      <c r="J26" s="5">
        <f>SUMIFS(District_IWS_Actuals!I$4:I$231,District_IWS_Actuals!$A$4:$A$231,$B26)</f>
        <v>11719</v>
      </c>
      <c r="K26" s="5">
        <f>SUMIFS(District_IWS_Actuals!J$4:J$231,District_IWS_Actuals!$A$4:$A$231,$B26)</f>
        <v>11652</v>
      </c>
      <c r="L26" s="5">
        <f>SUMIFS(District_IWS_Actuals!K$4:K$231,District_IWS_Actuals!$A$4:$A$231,$B26)</f>
        <v>10720</v>
      </c>
      <c r="M26" s="5">
        <f>SUMIFS(District_IWS_Actuals!L$4:L$231,District_IWS_Actuals!$A$4:$A$231,$B26)</f>
        <v>10106</v>
      </c>
      <c r="N26" s="5">
        <f>SUMIFS(District_IWS_Actuals!M$4:M$231,District_IWS_Actuals!$A$4:$A$231,$B26)</f>
        <v>10166</v>
      </c>
      <c r="O26" s="5">
        <f>SUMIFS(District_IWS_Actuals!N$4:N$231,District_IWS_Actuals!$A$4:$A$231,$B26)</f>
        <v>10215</v>
      </c>
      <c r="P26" s="5">
        <f>SUMIFS(District_IWS_Actuals!O$4:O$231,District_IWS_Actuals!$A$4:$A$231,$B26)</f>
        <v>10247</v>
      </c>
      <c r="Q26" s="5">
        <f>SUMIFS(District_IWS_Actuals!P$4:P$231,District_IWS_Actuals!$A$4:$A$231,$B26)</f>
        <v>10999</v>
      </c>
      <c r="R26" s="5">
        <f>SUMIFS(District_IWS_Actuals!Q$4:Q$231,District_IWS_Actuals!$A$4:$A$231,$B26)</f>
        <v>11133</v>
      </c>
      <c r="S26" s="5"/>
      <c r="T26" s="3" t="s">
        <v>78</v>
      </c>
      <c r="U26" s="3" t="s">
        <v>75</v>
      </c>
      <c r="V26" s="5">
        <f>SUMIFS('UC WC supply forecast'!D$3:D$39,'UC WC supply forecast'!$B$3:$B$39,$B26)</f>
        <v>64.966999999999999</v>
      </c>
      <c r="W26" s="5">
        <f>SUMIFS('UC WC supply forecast'!E$3:E$39,'UC WC supply forecast'!$B$3:$B$39,$B26)</f>
        <v>63.173999999999999</v>
      </c>
      <c r="X26" s="5">
        <f>SUMIFS('UC WC supply forecast'!F$3:F$39,'UC WC supply forecast'!$B$3:$B$39,$B26)</f>
        <v>55.774000000000008</v>
      </c>
      <c r="Y26" s="5">
        <f>SUMIFS('UC WC supply forecast'!G$3:G$39,'UC WC supply forecast'!$B$3:$B$39,$B26)</f>
        <v>70.179999999999993</v>
      </c>
      <c r="Z26" s="5">
        <f>SUMIFS('UC WC supply forecast'!H$3:H$39,'UC WC supply forecast'!$B$3:$B$39,$B26)</f>
        <v>60.070000000000007</v>
      </c>
      <c r="AA26" s="5">
        <f>SUMIFS('UC WC supply forecast'!I$3:I$39,'UC WC supply forecast'!$B$3:$B$39,$B26)</f>
        <v>75.73</v>
      </c>
      <c r="AB26" s="5">
        <f>SUMIFS('UC WC supply forecast'!J$3:J$39,'UC WC supply forecast'!$B$3:$B$39,$B26)</f>
        <v>87.22999999999999</v>
      </c>
      <c r="AC26" s="5">
        <f>SUMIFS('UC WC supply forecast'!K$3:K$39,'UC WC supply forecast'!$B$3:$B$39,$B26)</f>
        <v>85.319999999999979</v>
      </c>
      <c r="AD26" s="5">
        <f>SUMIFS('UC WC supply forecast'!L$3:L$39,'UC WC supply forecast'!$B$3:$B$39,$B26)</f>
        <v>83.879999999999981</v>
      </c>
      <c r="AE26" s="5">
        <f>SUMIFS('UC WC supply forecast'!M$3:M$39,'UC WC supply forecast'!$B$3:$B$39,$B26)</f>
        <v>87.47</v>
      </c>
      <c r="AF26" s="5">
        <f>SUMIFS('UC WC supply forecast'!N$3:N$39,'UC WC supply forecast'!$B$3:$B$39,$B26)</f>
        <v>97.490000000000023</v>
      </c>
      <c r="AG26" s="5">
        <f>SUMIFS('UC WC supply forecast'!O$3:O$39,'UC WC supply forecast'!$B$3:$B$39,$B26)</f>
        <v>99.820000000000022</v>
      </c>
      <c r="AH26" s="5">
        <f>SUMIFS('UC WC supply forecast'!P$3:P$39,'UC WC supply forecast'!$B$3:$B$39,$B26)</f>
        <v>108.14000000000004</v>
      </c>
      <c r="AI26" s="5">
        <f>SUMIFS('UC WC supply forecast'!Q$3:Q$39,'UC WC supply forecast'!$B$3:$B$39,$B26)</f>
        <v>118.14000000000006</v>
      </c>
      <c r="AJ26" s="5"/>
      <c r="AK26" s="3" t="s">
        <v>78</v>
      </c>
      <c r="AL26" s="5">
        <f t="shared" si="14"/>
        <v>85.304847076207921</v>
      </c>
      <c r="AM26" s="5">
        <f t="shared" si="0"/>
        <v>87.076962041346121</v>
      </c>
      <c r="AN26" s="5">
        <f t="shared" si="1"/>
        <v>180.31699358123853</v>
      </c>
      <c r="AO26" s="5">
        <f t="shared" si="2"/>
        <v>165.74522656027361</v>
      </c>
      <c r="AP26" s="5">
        <f t="shared" si="3"/>
        <v>188.51340103212917</v>
      </c>
      <c r="AQ26" s="5">
        <f t="shared" si="4"/>
        <v>154.74712795457546</v>
      </c>
      <c r="AR26" s="5">
        <f t="shared" si="5"/>
        <v>133.57789751232374</v>
      </c>
      <c r="AS26" s="5">
        <f t="shared" si="6"/>
        <v>125.64463197374593</v>
      </c>
      <c r="AT26" s="5">
        <f t="shared" si="7"/>
        <v>120.48164043872201</v>
      </c>
      <c r="AU26" s="5">
        <f t="shared" si="8"/>
        <v>116.22270492740368</v>
      </c>
      <c r="AV26" s="5">
        <f t="shared" si="9"/>
        <v>104.7799774335829</v>
      </c>
      <c r="AW26" s="5">
        <f t="shared" si="10"/>
        <v>102.65477860148265</v>
      </c>
      <c r="AX26" s="5">
        <f t="shared" si="11"/>
        <v>101.71074533012757</v>
      </c>
      <c r="AY26" s="5">
        <f t="shared" si="12"/>
        <v>94.235652615540843</v>
      </c>
    </row>
    <row r="27" spans="2:51" x14ac:dyDescent="0.45">
      <c r="B27" s="3" t="s">
        <v>79</v>
      </c>
      <c r="C27" s="3" t="s">
        <v>75</v>
      </c>
      <c r="D27" s="5">
        <f>SUMIFS(District_IWS_Actuals!C$4:C$231,District_IWS_Actuals!$A$4:$A$231,$B27)</f>
        <v>17902</v>
      </c>
      <c r="E27" s="5">
        <f>SUMIFS(District_IWS_Actuals!D$4:D$231,District_IWS_Actuals!$A$4:$A$231,$B27)</f>
        <v>18343</v>
      </c>
      <c r="F27" s="5">
        <f>SUMIFS(District_IWS_Actuals!E$4:E$231,District_IWS_Actuals!$A$4:$A$231,$B27)</f>
        <v>18144</v>
      </c>
      <c r="G27" s="5">
        <f>SUMIFS(District_IWS_Actuals!F$4:F$231,District_IWS_Actuals!$A$4:$A$231,$B27)</f>
        <v>28862</v>
      </c>
      <c r="H27" s="5">
        <f>SUMIFS(District_IWS_Actuals!G$4:G$231,District_IWS_Actuals!$A$4:$A$231,$B27)</f>
        <v>31950</v>
      </c>
      <c r="I27" s="5">
        <f>SUMIFS(District_IWS_Actuals!H$4:H$231,District_IWS_Actuals!$A$4:$A$231,$B27)</f>
        <v>31371</v>
      </c>
      <c r="J27" s="5">
        <f>SUMIFS(District_IWS_Actuals!I$4:I$231,District_IWS_Actuals!$A$4:$A$231,$B27)</f>
        <v>32360</v>
      </c>
      <c r="K27" s="5">
        <f>SUMIFS(District_IWS_Actuals!J$4:J$231,District_IWS_Actuals!$A$4:$A$231,$B27)</f>
        <v>32767</v>
      </c>
      <c r="L27" s="5">
        <f>SUMIFS(District_IWS_Actuals!K$4:K$231,District_IWS_Actuals!$A$4:$A$231,$B27)</f>
        <v>31097</v>
      </c>
      <c r="M27" s="5">
        <f>SUMIFS(District_IWS_Actuals!L$4:L$231,District_IWS_Actuals!$A$4:$A$231,$B27)</f>
        <v>29652</v>
      </c>
      <c r="N27" s="5">
        <f>SUMIFS(District_IWS_Actuals!M$4:M$231,District_IWS_Actuals!$A$4:$A$231,$B27)</f>
        <v>29911</v>
      </c>
      <c r="O27" s="5">
        <f>SUMIFS(District_IWS_Actuals!N$4:N$231,District_IWS_Actuals!$A$4:$A$231,$B27)</f>
        <v>29575</v>
      </c>
      <c r="P27" s="5">
        <f>SUMIFS(District_IWS_Actuals!O$4:O$231,District_IWS_Actuals!$A$4:$A$231,$B27)</f>
        <v>29572</v>
      </c>
      <c r="Q27" s="5">
        <f>SUMIFS(District_IWS_Actuals!P$4:P$231,District_IWS_Actuals!$A$4:$A$231,$B27)</f>
        <v>30650</v>
      </c>
      <c r="R27" s="5">
        <f>SUMIFS(District_IWS_Actuals!Q$4:Q$231,District_IWS_Actuals!$A$4:$A$231,$B27)</f>
        <v>30876</v>
      </c>
      <c r="S27" s="5"/>
      <c r="T27" s="3" t="s">
        <v>79</v>
      </c>
      <c r="U27" s="3" t="s">
        <v>75</v>
      </c>
      <c r="V27" s="5">
        <f>SUMIFS('UC WC supply forecast'!D$3:D$39,'UC WC supply forecast'!$B$3:$B$39,$B27)</f>
        <v>148.06899999999993</v>
      </c>
      <c r="W27" s="5">
        <f>SUMIFS('UC WC supply forecast'!E$3:E$39,'UC WC supply forecast'!$B$3:$B$39,$B27)</f>
        <v>150.27499999999986</v>
      </c>
      <c r="X27" s="5">
        <f>SUMIFS('UC WC supply forecast'!F$3:F$39,'UC WC supply forecast'!$B$3:$B$39,$B27)</f>
        <v>164.04100000000005</v>
      </c>
      <c r="Y27" s="5">
        <f>SUMIFS('UC WC supply forecast'!G$3:G$39,'UC WC supply forecast'!$B$3:$B$39,$B27)</f>
        <v>187.12</v>
      </c>
      <c r="Z27" s="5">
        <f>SUMIFS('UC WC supply forecast'!H$3:H$39,'UC WC supply forecast'!$B$3:$B$39,$B27)</f>
        <v>152.72499999999988</v>
      </c>
      <c r="AA27" s="5">
        <f>SUMIFS('UC WC supply forecast'!I$3:I$39,'UC WC supply forecast'!$B$3:$B$39,$B27)</f>
        <v>189.56000000000009</v>
      </c>
      <c r="AB27" s="5">
        <f>SUMIFS('UC WC supply forecast'!J$3:J$39,'UC WC supply forecast'!$B$3:$B$39,$B27)</f>
        <v>198.13000000000017</v>
      </c>
      <c r="AC27" s="5">
        <f>SUMIFS('UC WC supply forecast'!K$3:K$39,'UC WC supply forecast'!$B$3:$B$39,$B27)</f>
        <v>196.33000000000007</v>
      </c>
      <c r="AD27" s="5">
        <f>SUMIFS('UC WC supply forecast'!L$3:L$39,'UC WC supply forecast'!$B$3:$B$39,$B27)</f>
        <v>199.54000000000008</v>
      </c>
      <c r="AE27" s="5">
        <f>SUMIFS('UC WC supply forecast'!M$3:M$39,'UC WC supply forecast'!$B$3:$B$39,$B27)</f>
        <v>197.43000000000004</v>
      </c>
      <c r="AF27" s="5">
        <f>SUMIFS('UC WC supply forecast'!N$3:N$39,'UC WC supply forecast'!$B$3:$B$39,$B27)</f>
        <v>201.13000000000011</v>
      </c>
      <c r="AG27" s="5">
        <f>SUMIFS('UC WC supply forecast'!O$3:O$39,'UC WC supply forecast'!$B$3:$B$39,$B27)</f>
        <v>212.98000000000013</v>
      </c>
      <c r="AH27" s="5">
        <f>SUMIFS('UC WC supply forecast'!P$3:P$39,'UC WC supply forecast'!$B$3:$B$39,$B27)</f>
        <v>260.39000000000016</v>
      </c>
      <c r="AI27" s="5">
        <f>SUMIFS('UC WC supply forecast'!Q$3:Q$39,'UC WC supply forecast'!$B$3:$B$39,$B27)</f>
        <v>297.86000000000013</v>
      </c>
      <c r="AJ27" s="5"/>
      <c r="AK27" s="3" t="s">
        <v>79</v>
      </c>
      <c r="AL27" s="5">
        <f t="shared" si="14"/>
        <v>123.88143365593073</v>
      </c>
      <c r="AM27" s="5">
        <f t="shared" si="0"/>
        <v>120.73864581600411</v>
      </c>
      <c r="AN27" s="5">
        <f t="shared" si="1"/>
        <v>175.94381892331791</v>
      </c>
      <c r="AO27" s="5">
        <f t="shared" si="2"/>
        <v>170.74604531851219</v>
      </c>
      <c r="AP27" s="5">
        <f t="shared" si="3"/>
        <v>205.40841381568194</v>
      </c>
      <c r="AQ27" s="5">
        <f t="shared" si="4"/>
        <v>170.71112048955467</v>
      </c>
      <c r="AR27" s="5">
        <f t="shared" si="5"/>
        <v>165.3813152980365</v>
      </c>
      <c r="AS27" s="5">
        <f t="shared" si="6"/>
        <v>158.39148372637899</v>
      </c>
      <c r="AT27" s="5">
        <f t="shared" si="7"/>
        <v>148.60178410343784</v>
      </c>
      <c r="AU27" s="5">
        <f t="shared" si="8"/>
        <v>151.50179810565768</v>
      </c>
      <c r="AV27" s="5">
        <f t="shared" si="9"/>
        <v>147.044200268483</v>
      </c>
      <c r="AW27" s="5">
        <f t="shared" si="10"/>
        <v>138.84871818950128</v>
      </c>
      <c r="AX27" s="5">
        <f t="shared" si="11"/>
        <v>117.70805330465832</v>
      </c>
      <c r="AY27" s="5">
        <f t="shared" si="12"/>
        <v>103.65943731954606</v>
      </c>
    </row>
    <row r="28" spans="2:51" x14ac:dyDescent="0.45">
      <c r="B28" s="3" t="s">
        <v>80</v>
      </c>
      <c r="C28" s="3" t="s">
        <v>75</v>
      </c>
      <c r="D28" s="5">
        <f>SUMIFS(District_IWS_Actuals!C$4:C$231,District_IWS_Actuals!$A$4:$A$231,$B28)</f>
        <v>16065</v>
      </c>
      <c r="E28" s="5">
        <f>SUMIFS(District_IWS_Actuals!D$4:D$231,District_IWS_Actuals!$A$4:$A$231,$B28)</f>
        <v>16565</v>
      </c>
      <c r="F28" s="5">
        <f>SUMIFS(District_IWS_Actuals!E$4:E$231,District_IWS_Actuals!$A$4:$A$231,$B28)</f>
        <v>16453</v>
      </c>
      <c r="G28" s="5">
        <f>SUMIFS(District_IWS_Actuals!F$4:F$231,District_IWS_Actuals!$A$4:$A$231,$B28)</f>
        <v>27344</v>
      </c>
      <c r="H28" s="5">
        <f>SUMIFS(District_IWS_Actuals!G$4:G$231,District_IWS_Actuals!$A$4:$A$231,$B28)</f>
        <v>30953</v>
      </c>
      <c r="I28" s="5">
        <f>SUMIFS(District_IWS_Actuals!H$4:H$231,District_IWS_Actuals!$A$4:$A$231,$B28)</f>
        <v>30417</v>
      </c>
      <c r="J28" s="5">
        <f>SUMIFS(District_IWS_Actuals!I$4:I$231,District_IWS_Actuals!$A$4:$A$231,$B28)</f>
        <v>31747</v>
      </c>
      <c r="K28" s="5">
        <f>SUMIFS(District_IWS_Actuals!J$4:J$231,District_IWS_Actuals!$A$4:$A$231,$B28)</f>
        <v>31794</v>
      </c>
      <c r="L28" s="5">
        <f>SUMIFS(District_IWS_Actuals!K$4:K$231,District_IWS_Actuals!$A$4:$A$231,$B28)</f>
        <v>30140</v>
      </c>
      <c r="M28" s="5">
        <f>SUMIFS(District_IWS_Actuals!L$4:L$231,District_IWS_Actuals!$A$4:$A$231,$B28)</f>
        <v>28853</v>
      </c>
      <c r="N28" s="5">
        <f>SUMIFS(District_IWS_Actuals!M$4:M$231,District_IWS_Actuals!$A$4:$A$231,$B28)</f>
        <v>29053</v>
      </c>
      <c r="O28" s="5">
        <f>SUMIFS(District_IWS_Actuals!N$4:N$231,District_IWS_Actuals!$A$4:$A$231,$B28)</f>
        <v>28747</v>
      </c>
      <c r="P28" s="5">
        <f>SUMIFS(District_IWS_Actuals!O$4:O$231,District_IWS_Actuals!$A$4:$A$231,$B28)</f>
        <v>28368</v>
      </c>
      <c r="Q28" s="5">
        <f>SUMIFS(District_IWS_Actuals!P$4:P$231,District_IWS_Actuals!$A$4:$A$231,$B28)</f>
        <v>29492</v>
      </c>
      <c r="R28" s="5">
        <f>SUMIFS(District_IWS_Actuals!Q$4:Q$231,District_IWS_Actuals!$A$4:$A$231,$B28)</f>
        <v>29793</v>
      </c>
      <c r="S28" s="5"/>
      <c r="T28" s="3" t="s">
        <v>80</v>
      </c>
      <c r="U28" s="3" t="s">
        <v>75</v>
      </c>
      <c r="V28" s="5">
        <f>SUMIFS('UC WC supply forecast'!D$3:D$39,'UC WC supply forecast'!$B$3:$B$39,$B28)</f>
        <v>140.95000000000002</v>
      </c>
      <c r="W28" s="5">
        <f>SUMIFS('UC WC supply forecast'!E$3:E$39,'UC WC supply forecast'!$B$3:$B$39,$B28)</f>
        <v>169.88500000000008</v>
      </c>
      <c r="X28" s="109">
        <f>SUMIFS('UC WC supply forecast'!F$3:F$39,'UC WC supply forecast'!$B$3:$B$39,$B28)</f>
        <v>208.1410000000001</v>
      </c>
      <c r="Y28" s="5">
        <f>SUMIFS('UC WC supply forecast'!G$3:G$39,'UC WC supply forecast'!$B$3:$B$39,$B28)</f>
        <v>213.74000000000007</v>
      </c>
      <c r="Z28" s="5">
        <f>SUMIFS('UC WC supply forecast'!H$3:H$39,'UC WC supply forecast'!$B$3:$B$39,$B28)</f>
        <v>154.29200000000003</v>
      </c>
      <c r="AA28" s="5">
        <f>SUMIFS('UC WC supply forecast'!I$3:I$39,'UC WC supply forecast'!$B$3:$B$39,$B28)</f>
        <v>177.1400000000001</v>
      </c>
      <c r="AB28" s="5">
        <f>SUMIFS('UC WC supply forecast'!J$3:J$39,'UC WC supply forecast'!$B$3:$B$39,$B28)</f>
        <v>188.6700000000001</v>
      </c>
      <c r="AC28" s="5">
        <f>SUMIFS('UC WC supply forecast'!K$3:K$39,'UC WC supply forecast'!$B$3:$B$39,$B28)</f>
        <v>202.69000000000008</v>
      </c>
      <c r="AD28" s="5">
        <f>SUMIFS('UC WC supply forecast'!L$3:L$39,'UC WC supply forecast'!$B$3:$B$39,$B28)</f>
        <v>232.41000000000003</v>
      </c>
      <c r="AE28" s="5">
        <f>SUMIFS('UC WC supply forecast'!M$3:M$39,'UC WC supply forecast'!$B$3:$B$39,$B28)</f>
        <v>240.96000000000004</v>
      </c>
      <c r="AF28" s="5">
        <f>SUMIFS('UC WC supply forecast'!N$3:N$39,'UC WC supply forecast'!$B$3:$B$39,$B28)</f>
        <v>231.91000000000003</v>
      </c>
      <c r="AG28" s="5">
        <f>SUMIFS('UC WC supply forecast'!O$3:O$39,'UC WC supply forecast'!$B$3:$B$39,$B28)</f>
        <v>250.72000000000003</v>
      </c>
      <c r="AH28" s="5">
        <f>SUMIFS('UC WC supply forecast'!P$3:P$39,'UC WC supply forecast'!$B$3:$B$39,$B28)</f>
        <v>254.04</v>
      </c>
      <c r="AI28" s="5">
        <f>SUMIFS('UC WC supply forecast'!Q$3:Q$39,'UC WC supply forecast'!$B$3:$B$39,$B28)</f>
        <v>254.92000000000007</v>
      </c>
      <c r="AJ28" s="5"/>
      <c r="AK28" s="3" t="s">
        <v>80</v>
      </c>
      <c r="AL28" s="5">
        <f t="shared" si="14"/>
        <v>117.52394466122738</v>
      </c>
      <c r="AM28" s="5">
        <f t="shared" si="0"/>
        <v>96.847867675191992</v>
      </c>
      <c r="AN28" s="5">
        <f t="shared" si="1"/>
        <v>131.37248307637606</v>
      </c>
      <c r="AO28" s="5">
        <f t="shared" si="2"/>
        <v>144.81613174885371</v>
      </c>
      <c r="AP28" s="5">
        <f t="shared" si="3"/>
        <v>197.13919062556707</v>
      </c>
      <c r="AQ28" s="5">
        <f t="shared" si="4"/>
        <v>179.21982612622773</v>
      </c>
      <c r="AR28" s="5">
        <f t="shared" si="5"/>
        <v>168.51645730640791</v>
      </c>
      <c r="AS28" s="5">
        <f t="shared" si="6"/>
        <v>148.69998519907242</v>
      </c>
      <c r="AT28" s="5">
        <f t="shared" si="7"/>
        <v>124.14698162729657</v>
      </c>
      <c r="AU28" s="5">
        <f t="shared" si="8"/>
        <v>120.57187915006638</v>
      </c>
      <c r="AV28" s="5">
        <f t="shared" si="9"/>
        <v>123.95756974688456</v>
      </c>
      <c r="AW28" s="112">
        <f>P28/AG28</f>
        <v>113.1461391193363</v>
      </c>
      <c r="AX28" s="5">
        <f t="shared" si="11"/>
        <v>116.0919540229885</v>
      </c>
      <c r="AY28" s="5">
        <f t="shared" si="12"/>
        <v>116.87195983053503</v>
      </c>
    </row>
    <row r="29" spans="2:51" x14ac:dyDescent="0.45">
      <c r="B29" s="3" t="s">
        <v>87</v>
      </c>
      <c r="C29" s="3" t="s">
        <v>88</v>
      </c>
      <c r="D29" s="5">
        <f>SUMIFS(District_IWS_Actuals!C$4:C$231,District_IWS_Actuals!$A$4:$A$231,$B29)</f>
        <v>36758</v>
      </c>
      <c r="E29" s="5">
        <f>SUMIFS(District_IWS_Actuals!D$4:D$231,District_IWS_Actuals!$A$4:$A$231,$B29)</f>
        <v>38607</v>
      </c>
      <c r="F29" s="5">
        <f>SUMIFS(District_IWS_Actuals!E$4:E$231,District_IWS_Actuals!$A$4:$A$231,$B29)</f>
        <v>39158</v>
      </c>
      <c r="G29" s="5">
        <f>SUMIFS(District_IWS_Actuals!F$4:F$231,District_IWS_Actuals!$A$4:$A$231,$B29)</f>
        <v>67405</v>
      </c>
      <c r="H29" s="5">
        <f>SUMIFS(District_IWS_Actuals!G$4:G$231,District_IWS_Actuals!$A$4:$A$231,$B29)</f>
        <v>105113</v>
      </c>
      <c r="I29" s="5">
        <f>SUMIFS(District_IWS_Actuals!H$4:H$231,District_IWS_Actuals!$A$4:$A$231,$B29)</f>
        <v>103133</v>
      </c>
      <c r="J29" s="5">
        <f>SUMIFS(District_IWS_Actuals!I$4:I$231,District_IWS_Actuals!$A$4:$A$231,$B29)</f>
        <v>105680</v>
      </c>
      <c r="K29" s="5">
        <f>SUMIFS(District_IWS_Actuals!J$4:J$231,District_IWS_Actuals!$A$4:$A$231,$B29)</f>
        <v>108249</v>
      </c>
      <c r="L29" s="5">
        <f>SUMIFS(District_IWS_Actuals!K$4:K$231,District_IWS_Actuals!$A$4:$A$231,$B29)</f>
        <v>108690</v>
      </c>
      <c r="M29" s="5">
        <f>SUMIFS(District_IWS_Actuals!L$4:L$231,District_IWS_Actuals!$A$4:$A$231,$B29)</f>
        <v>107616</v>
      </c>
      <c r="N29" s="5">
        <f>SUMIFS(District_IWS_Actuals!M$4:M$231,District_IWS_Actuals!$A$4:$A$231,$B29)</f>
        <v>112797</v>
      </c>
      <c r="O29" s="5">
        <f>SUMIFS(District_IWS_Actuals!N$4:N$231,District_IWS_Actuals!$A$4:$A$231,$B29)</f>
        <v>115587</v>
      </c>
      <c r="P29" s="5">
        <f>SUMIFS(District_IWS_Actuals!O$4:O$231,District_IWS_Actuals!$A$4:$A$231,$B29)</f>
        <v>112785</v>
      </c>
      <c r="Q29" s="5">
        <f>SUMIFS(District_IWS_Actuals!P$4:P$231,District_IWS_Actuals!$A$4:$A$231,$B29)</f>
        <v>119982</v>
      </c>
      <c r="R29" s="5">
        <f>SUMIFS(District_IWS_Actuals!Q$4:Q$231,District_IWS_Actuals!$A$4:$A$231,$B29)</f>
        <v>122599</v>
      </c>
      <c r="S29" s="5"/>
      <c r="T29" s="3" t="s">
        <v>87</v>
      </c>
      <c r="U29" s="3" t="s">
        <v>88</v>
      </c>
      <c r="V29" s="5">
        <f>SUMIFS('UC WC supply forecast'!D$3:D$39,'UC WC supply forecast'!$B$3:$B$39,$B29)</f>
        <v>383.4980000000005</v>
      </c>
      <c r="W29" s="5">
        <f>SUMIFS('UC WC supply forecast'!E$3:E$39,'UC WC supply forecast'!$B$3:$B$39,$B29)</f>
        <v>380.64100000000042</v>
      </c>
      <c r="X29" s="5">
        <f>SUMIFS('UC WC supply forecast'!F$3:F$39,'UC WC supply forecast'!$B$3:$B$39,$B29)</f>
        <v>311.52400000000029</v>
      </c>
      <c r="Y29" s="5">
        <f>SUMIFS('UC WC supply forecast'!G$3:G$39,'UC WC supply forecast'!$B$3:$B$39,$B29)</f>
        <v>386.07999999999993</v>
      </c>
      <c r="Z29" s="5">
        <f>SUMIFS('UC WC supply forecast'!H$3:H$39,'UC WC supply forecast'!$B$3:$B$39,$B29)</f>
        <v>423.02200000000022</v>
      </c>
      <c r="AA29" s="5">
        <f>SUMIFS('UC WC supply forecast'!I$3:I$39,'UC WC supply forecast'!$B$3:$B$39,$B29)</f>
        <v>426.24000000000018</v>
      </c>
      <c r="AB29" s="5">
        <f>SUMIFS('UC WC supply forecast'!J$3:J$39,'UC WC supply forecast'!$B$3:$B$39,$B29)</f>
        <v>451.43000000000023</v>
      </c>
      <c r="AC29" s="5">
        <f>SUMIFS('UC WC supply forecast'!K$3:K$39,'UC WC supply forecast'!$B$3:$B$39,$B29)</f>
        <v>473.23</v>
      </c>
      <c r="AD29" s="5">
        <f>SUMIFS('UC WC supply forecast'!L$3:L$39,'UC WC supply forecast'!$B$3:$B$39,$B29)</f>
        <v>475.75000000000006</v>
      </c>
      <c r="AE29" s="5">
        <f>SUMIFS('UC WC supply forecast'!M$3:M$39,'UC WC supply forecast'!$B$3:$B$39,$B29)</f>
        <v>546.79000000000042</v>
      </c>
      <c r="AF29" s="5">
        <f>SUMIFS('UC WC supply forecast'!N$3:N$39,'UC WC supply forecast'!$B$3:$B$39,$B29)</f>
        <v>619.85000000000036</v>
      </c>
      <c r="AG29" s="5">
        <f>SUMIFS('UC WC supply forecast'!O$3:O$39,'UC WC supply forecast'!$B$3:$B$39,$B29)</f>
        <v>696.15000000000043</v>
      </c>
      <c r="AH29" s="5">
        <f>SUMIFS('UC WC supply forecast'!P$3:P$39,'UC WC supply forecast'!$B$3:$B$39,$B29)</f>
        <v>974.10999999999842</v>
      </c>
      <c r="AI29" s="5">
        <f>SUMIFS('UC WC supply forecast'!Q$3:Q$39,'UC WC supply forecast'!$B$3:$B$39,$B29)</f>
        <v>972.43999999999494</v>
      </c>
      <c r="AJ29" s="5"/>
      <c r="AK29" s="3" t="s">
        <v>87</v>
      </c>
      <c r="AL29" s="5">
        <f t="shared" si="14"/>
        <v>100.67066842591082</v>
      </c>
      <c r="AM29" s="5">
        <f t="shared" si="0"/>
        <v>102.87383650211081</v>
      </c>
      <c r="AN29" s="5">
        <f t="shared" si="1"/>
        <v>216.37177231930747</v>
      </c>
      <c r="AO29" s="5">
        <f t="shared" si="2"/>
        <v>272.25704517198511</v>
      </c>
      <c r="AP29" s="5">
        <f t="shared" si="3"/>
        <v>243.80055883618334</v>
      </c>
      <c r="AQ29" s="5">
        <f t="shared" si="4"/>
        <v>247.93543543543532</v>
      </c>
      <c r="AR29" s="5">
        <f t="shared" si="5"/>
        <v>239.79132977427275</v>
      </c>
      <c r="AS29" s="5">
        <f t="shared" si="6"/>
        <v>229.67690129535319</v>
      </c>
      <c r="AT29" s="5">
        <f t="shared" si="7"/>
        <v>226.20283762480292</v>
      </c>
      <c r="AU29" s="5">
        <f t="shared" si="8"/>
        <v>206.2894347007076</v>
      </c>
      <c r="AV29" s="5">
        <f t="shared" si="9"/>
        <v>186.47576026458003</v>
      </c>
      <c r="AW29" s="5">
        <f t="shared" si="10"/>
        <v>162.01249730661485</v>
      </c>
      <c r="AX29" s="5">
        <f t="shared" si="11"/>
        <v>123.170894457505</v>
      </c>
      <c r="AY29" s="5">
        <f t="shared" si="12"/>
        <v>126.07358808769759</v>
      </c>
    </row>
    <row r="30" spans="2:51" x14ac:dyDescent="0.45">
      <c r="B30" s="3" t="s">
        <v>89</v>
      </c>
      <c r="C30" s="3" t="s">
        <v>88</v>
      </c>
      <c r="D30" s="5">
        <f>SUMIFS(District_IWS_Actuals!C$4:C$231,District_IWS_Actuals!$A$4:$A$231,$B30)</f>
        <v>24539</v>
      </c>
      <c r="E30" s="5">
        <f>SUMIFS(District_IWS_Actuals!D$4:D$231,District_IWS_Actuals!$A$4:$A$231,$B30)</f>
        <v>25882</v>
      </c>
      <c r="F30" s="5">
        <f>SUMIFS(District_IWS_Actuals!E$4:E$231,District_IWS_Actuals!$A$4:$A$231,$B30)</f>
        <v>26369</v>
      </c>
      <c r="G30" s="5">
        <f>SUMIFS(District_IWS_Actuals!F$4:F$231,District_IWS_Actuals!$A$4:$A$231,$B30)</f>
        <v>45355</v>
      </c>
      <c r="H30" s="5">
        <f>SUMIFS(District_IWS_Actuals!G$4:G$231,District_IWS_Actuals!$A$4:$A$231,$B30)</f>
        <v>64494</v>
      </c>
      <c r="I30" s="5">
        <f>SUMIFS(District_IWS_Actuals!H$4:H$231,District_IWS_Actuals!$A$4:$A$231,$B30)</f>
        <v>59434</v>
      </c>
      <c r="J30" s="5">
        <f>SUMIFS(District_IWS_Actuals!I$4:I$231,District_IWS_Actuals!$A$4:$A$231,$B30)</f>
        <v>60860</v>
      </c>
      <c r="K30" s="5">
        <f>SUMIFS(District_IWS_Actuals!J$4:J$231,District_IWS_Actuals!$A$4:$A$231,$B30)</f>
        <v>62406</v>
      </c>
      <c r="L30" s="5">
        <f>SUMIFS(District_IWS_Actuals!K$4:K$231,District_IWS_Actuals!$A$4:$A$231,$B30)</f>
        <v>60681</v>
      </c>
      <c r="M30" s="5">
        <f>SUMIFS(District_IWS_Actuals!L$4:L$231,District_IWS_Actuals!$A$4:$A$231,$B30)</f>
        <v>58007</v>
      </c>
      <c r="N30" s="5">
        <f>SUMIFS(District_IWS_Actuals!M$4:M$231,District_IWS_Actuals!$A$4:$A$231,$B30)</f>
        <v>58873</v>
      </c>
      <c r="O30" s="5">
        <f>SUMIFS(District_IWS_Actuals!N$4:N$231,District_IWS_Actuals!$A$4:$A$231,$B30)</f>
        <v>59688</v>
      </c>
      <c r="P30" s="5">
        <f>SUMIFS(District_IWS_Actuals!O$4:O$231,District_IWS_Actuals!$A$4:$A$231,$B30)</f>
        <v>57458</v>
      </c>
      <c r="Q30" s="5">
        <f>SUMIFS(District_IWS_Actuals!P$4:P$231,District_IWS_Actuals!$A$4:$A$231,$B30)</f>
        <v>61343</v>
      </c>
      <c r="R30" s="5">
        <f>SUMIFS(District_IWS_Actuals!Q$4:Q$231,District_IWS_Actuals!$A$4:$A$231,$B30)</f>
        <v>61915</v>
      </c>
      <c r="S30" s="5"/>
      <c r="T30" s="3" t="s">
        <v>89</v>
      </c>
      <c r="U30" s="3" t="s">
        <v>88</v>
      </c>
      <c r="V30" s="5">
        <f>SUMIFS('UC WC supply forecast'!D$3:D$39,'UC WC supply forecast'!$B$3:$B$39,$B30)</f>
        <v>228.83400000000023</v>
      </c>
      <c r="W30" s="5">
        <f>SUMIFS('UC WC supply forecast'!E$3:E$39,'UC WC supply forecast'!$B$3:$B$39,$B30)</f>
        <v>192.38800000000018</v>
      </c>
      <c r="X30" s="5">
        <f>SUMIFS('UC WC supply forecast'!F$3:F$39,'UC WC supply forecast'!$B$3:$B$39,$B30)</f>
        <v>258.00300000000027</v>
      </c>
      <c r="Y30" s="5">
        <f>SUMIFS('UC WC supply forecast'!G$3:G$39,'UC WC supply forecast'!$B$3:$B$39,$B30)</f>
        <v>271.39000000000016</v>
      </c>
      <c r="Z30" s="5">
        <f>SUMIFS('UC WC supply forecast'!H$3:H$39,'UC WC supply forecast'!$B$3:$B$39,$B30)</f>
        <v>267.0010000000002</v>
      </c>
      <c r="AA30" s="5">
        <f>SUMIFS('UC WC supply forecast'!I$3:I$39,'UC WC supply forecast'!$B$3:$B$39,$B30)</f>
        <v>307.96000000000021</v>
      </c>
      <c r="AB30" s="5">
        <f>SUMIFS('UC WC supply forecast'!J$3:J$39,'UC WC supply forecast'!$B$3:$B$39,$B30)</f>
        <v>324.61000000000007</v>
      </c>
      <c r="AC30" s="5">
        <f>SUMIFS('UC WC supply forecast'!K$3:K$39,'UC WC supply forecast'!$B$3:$B$39,$B30)</f>
        <v>333.00000000000017</v>
      </c>
      <c r="AD30" s="5">
        <f>SUMIFS('UC WC supply forecast'!L$3:L$39,'UC WC supply forecast'!$B$3:$B$39,$B30)</f>
        <v>350.17999999999995</v>
      </c>
      <c r="AE30" s="5">
        <f>SUMIFS('UC WC supply forecast'!M$3:M$39,'UC WC supply forecast'!$B$3:$B$39,$B30)</f>
        <v>372.01000000000005</v>
      </c>
      <c r="AF30" s="5">
        <f>SUMIFS('UC WC supply forecast'!N$3:N$39,'UC WC supply forecast'!$B$3:$B$39,$B30)</f>
        <v>393.9000000000002</v>
      </c>
      <c r="AG30" s="5">
        <f>SUMIFS('UC WC supply forecast'!O$3:O$39,'UC WC supply forecast'!$B$3:$B$39,$B30)</f>
        <v>423.5000000000004</v>
      </c>
      <c r="AH30" s="5">
        <f>SUMIFS('UC WC supply forecast'!P$3:P$39,'UC WC supply forecast'!$B$3:$B$39,$B30)</f>
        <v>435.37000000000046</v>
      </c>
      <c r="AI30" s="5">
        <f>SUMIFS('UC WC supply forecast'!Q$3:Q$39,'UC WC supply forecast'!$B$3:$B$39,$B30)</f>
        <v>557.7600000000001</v>
      </c>
      <c r="AJ30" s="5"/>
      <c r="AK30" s="3" t="s">
        <v>89</v>
      </c>
      <c r="AL30" s="5">
        <f t="shared" si="14"/>
        <v>113.1038219844952</v>
      </c>
      <c r="AM30" s="5">
        <f t="shared" si="0"/>
        <v>137.06156309125296</v>
      </c>
      <c r="AN30" s="5">
        <f t="shared" si="1"/>
        <v>175.79252954422992</v>
      </c>
      <c r="AO30" s="5">
        <f t="shared" si="2"/>
        <v>237.64324403994237</v>
      </c>
      <c r="AP30" s="5">
        <f t="shared" si="3"/>
        <v>222.5984172343922</v>
      </c>
      <c r="AQ30" s="5">
        <f t="shared" si="4"/>
        <v>197.62306793089999</v>
      </c>
      <c r="AR30" s="5">
        <f t="shared" si="5"/>
        <v>192.24916053109882</v>
      </c>
      <c r="AS30" s="5">
        <f t="shared" si="6"/>
        <v>182.22522522522513</v>
      </c>
      <c r="AT30" s="5">
        <f t="shared" si="7"/>
        <v>165.64909475127081</v>
      </c>
      <c r="AU30" s="5">
        <f t="shared" si="8"/>
        <v>158.25649848122362</v>
      </c>
      <c r="AV30" s="5">
        <f t="shared" si="9"/>
        <v>151.53084539223144</v>
      </c>
      <c r="AW30" s="5">
        <f t="shared" si="10"/>
        <v>135.67414403778028</v>
      </c>
      <c r="AX30" s="5">
        <f t="shared" si="11"/>
        <v>140.89854606426704</v>
      </c>
      <c r="AY30" s="5">
        <f t="shared" si="12"/>
        <v>111.00652610441765</v>
      </c>
    </row>
    <row r="31" spans="2:51" x14ac:dyDescent="0.45">
      <c r="B31" s="3" t="s">
        <v>91</v>
      </c>
      <c r="C31" s="3" t="s">
        <v>88</v>
      </c>
      <c r="D31" s="5">
        <f>SUMIFS(District_IWS_Actuals!C$4:C$231,District_IWS_Actuals!$A$4:$A$231,$B31)</f>
        <v>29975</v>
      </c>
      <c r="E31" s="5">
        <f>SUMIFS(District_IWS_Actuals!D$4:D$231,District_IWS_Actuals!$A$4:$A$231,$B31)</f>
        <v>31025</v>
      </c>
      <c r="F31" s="5">
        <f>SUMIFS(District_IWS_Actuals!E$4:E$231,District_IWS_Actuals!$A$4:$A$231,$B31)</f>
        <v>31752</v>
      </c>
      <c r="G31" s="5">
        <f>SUMIFS(District_IWS_Actuals!F$4:F$231,District_IWS_Actuals!$A$4:$A$231,$B31)</f>
        <v>50789</v>
      </c>
      <c r="H31" s="5">
        <f>SUMIFS(District_IWS_Actuals!G$4:G$231,District_IWS_Actuals!$A$4:$A$231,$B31)</f>
        <v>80344</v>
      </c>
      <c r="I31" s="5">
        <f>SUMIFS(District_IWS_Actuals!H$4:H$231,District_IWS_Actuals!$A$4:$A$231,$B31)</f>
        <v>79991</v>
      </c>
      <c r="J31" s="5">
        <f>SUMIFS(District_IWS_Actuals!I$4:I$231,District_IWS_Actuals!$A$4:$A$231,$B31)</f>
        <v>81311</v>
      </c>
      <c r="K31" s="5">
        <f>SUMIFS(District_IWS_Actuals!J$4:J$231,District_IWS_Actuals!$A$4:$A$231,$B31)</f>
        <v>83046</v>
      </c>
      <c r="L31" s="5">
        <f>SUMIFS(District_IWS_Actuals!K$4:K$231,District_IWS_Actuals!$A$4:$A$231,$B31)</f>
        <v>83668</v>
      </c>
      <c r="M31" s="5">
        <f>SUMIFS(District_IWS_Actuals!L$4:L$231,District_IWS_Actuals!$A$4:$A$231,$B31)</f>
        <v>83093</v>
      </c>
      <c r="N31" s="5">
        <f>SUMIFS(District_IWS_Actuals!M$4:M$231,District_IWS_Actuals!$A$4:$A$231,$B31)</f>
        <v>86641</v>
      </c>
      <c r="O31" s="5">
        <f>SUMIFS(District_IWS_Actuals!N$4:N$231,District_IWS_Actuals!$A$4:$A$231,$B31)</f>
        <v>89077</v>
      </c>
      <c r="P31" s="5">
        <f>SUMIFS(District_IWS_Actuals!O$4:O$231,District_IWS_Actuals!$A$4:$A$231,$B31)</f>
        <v>87756</v>
      </c>
      <c r="Q31" s="5">
        <f>SUMIFS(District_IWS_Actuals!P$4:P$231,District_IWS_Actuals!$A$4:$A$231,$B31)</f>
        <v>93099</v>
      </c>
      <c r="R31" s="5">
        <f>SUMIFS(District_IWS_Actuals!Q$4:Q$231,District_IWS_Actuals!$A$4:$A$231,$B31)</f>
        <v>94911</v>
      </c>
      <c r="S31" s="5"/>
      <c r="T31" s="3" t="s">
        <v>91</v>
      </c>
      <c r="U31" s="3" t="s">
        <v>88</v>
      </c>
      <c r="V31" s="5">
        <f>SUMIFS('UC WC supply forecast'!D$3:D$39,'UC WC supply forecast'!$B$3:$B$39,$B31)</f>
        <v>279.9000000000002</v>
      </c>
      <c r="W31" s="5">
        <f>SUMIFS('UC WC supply forecast'!E$3:E$39,'UC WC supply forecast'!$B$3:$B$39,$B31)</f>
        <v>279.08100000000019</v>
      </c>
      <c r="X31" s="5">
        <f>SUMIFS('UC WC supply forecast'!F$3:F$39,'UC WC supply forecast'!$B$3:$B$39,$B31)</f>
        <v>252.10400000000013</v>
      </c>
      <c r="Y31" s="5">
        <f>SUMIFS('UC WC supply forecast'!G$3:G$39,'UC WC supply forecast'!$B$3:$B$39,$B31)</f>
        <v>309.88000000000005</v>
      </c>
      <c r="Z31" s="5">
        <f>SUMIFS('UC WC supply forecast'!H$3:H$39,'UC WC supply forecast'!$B$3:$B$39,$B31)</f>
        <v>325.62699999999995</v>
      </c>
      <c r="AA31" s="5">
        <f>SUMIFS('UC WC supply forecast'!I$3:I$39,'UC WC supply forecast'!$B$3:$B$39,$B31)</f>
        <v>321.34000000000003</v>
      </c>
      <c r="AB31" s="5">
        <f>SUMIFS('UC WC supply forecast'!J$3:J$39,'UC WC supply forecast'!$B$3:$B$39,$B31)</f>
        <v>377.85000000000008</v>
      </c>
      <c r="AC31" s="5">
        <f>SUMIFS('UC WC supply forecast'!K$3:K$39,'UC WC supply forecast'!$B$3:$B$39,$B31)</f>
        <v>378.86000000000007</v>
      </c>
      <c r="AD31" s="5">
        <f>SUMIFS('UC WC supply forecast'!L$3:L$39,'UC WC supply forecast'!$B$3:$B$39,$B31)</f>
        <v>403.85000000000019</v>
      </c>
      <c r="AE31" s="5">
        <f>SUMIFS('UC WC supply forecast'!M$3:M$39,'UC WC supply forecast'!$B$3:$B$39,$B31)</f>
        <v>578.80999999999983</v>
      </c>
      <c r="AF31" s="5">
        <f>SUMIFS('UC WC supply forecast'!N$3:N$39,'UC WC supply forecast'!$B$3:$B$39,$B31)</f>
        <v>617.3199999999996</v>
      </c>
      <c r="AG31" s="5">
        <f>SUMIFS('UC WC supply forecast'!O$3:O$39,'UC WC supply forecast'!$B$3:$B$39,$B31)</f>
        <v>640.52999999999895</v>
      </c>
      <c r="AH31" s="5">
        <f>SUMIFS('UC WC supply forecast'!P$3:P$39,'UC WC supply forecast'!$B$3:$B$39,$B31)</f>
        <v>681.78999999999962</v>
      </c>
      <c r="AI31" s="5">
        <f>SUMIFS('UC WC supply forecast'!Q$3:Q$39,'UC WC supply forecast'!$B$3:$B$39,$B31)</f>
        <v>794.72999999999888</v>
      </c>
      <c r="AJ31" s="5"/>
      <c r="AK31" s="3" t="s">
        <v>91</v>
      </c>
      <c r="AL31" s="112">
        <f>E31/V31</f>
        <v>110.84315827081092</v>
      </c>
      <c r="AM31" s="5">
        <f t="shared" si="0"/>
        <v>113.77342061981997</v>
      </c>
      <c r="AN31" s="5">
        <f t="shared" si="1"/>
        <v>201.46050836162843</v>
      </c>
      <c r="AO31" s="5">
        <f t="shared" si="2"/>
        <v>259.27455789337802</v>
      </c>
      <c r="AP31" s="5">
        <f t="shared" si="3"/>
        <v>245.65223399779507</v>
      </c>
      <c r="AQ31" s="5">
        <f t="shared" si="4"/>
        <v>253.03728138420362</v>
      </c>
      <c r="AR31" s="5">
        <f t="shared" si="5"/>
        <v>219.78562921794358</v>
      </c>
      <c r="AS31" s="5">
        <f t="shared" si="6"/>
        <v>220.84147178377233</v>
      </c>
      <c r="AT31" s="5">
        <f t="shared" si="7"/>
        <v>205.75213569394566</v>
      </c>
      <c r="AU31" s="5">
        <f t="shared" si="8"/>
        <v>149.68815328000557</v>
      </c>
      <c r="AV31" s="5">
        <f t="shared" si="9"/>
        <v>144.29631309531533</v>
      </c>
      <c r="AW31" s="5">
        <f t="shared" si="10"/>
        <v>137.00529249215515</v>
      </c>
      <c r="AX31" s="5">
        <f t="shared" si="11"/>
        <v>136.55084410155627</v>
      </c>
      <c r="AY31" s="5">
        <f t="shared" si="12"/>
        <v>119.42546525235002</v>
      </c>
    </row>
    <row r="32" spans="2:51" x14ac:dyDescent="0.45">
      <c r="B32" s="3" t="s">
        <v>92</v>
      </c>
      <c r="C32" s="3" t="s">
        <v>88</v>
      </c>
      <c r="D32" s="5">
        <f>SUMIFS(District_IWS_Actuals!C$4:C$231,District_IWS_Actuals!$A$4:$A$231,$B32)</f>
        <v>51476</v>
      </c>
      <c r="E32" s="5">
        <f>SUMIFS(District_IWS_Actuals!D$4:D$231,District_IWS_Actuals!$A$4:$A$231,$B32)</f>
        <v>53599</v>
      </c>
      <c r="F32" s="5">
        <f>SUMIFS(District_IWS_Actuals!E$4:E$231,District_IWS_Actuals!$A$4:$A$231,$B32)</f>
        <v>53860</v>
      </c>
      <c r="G32" s="5">
        <f>SUMIFS(District_IWS_Actuals!F$4:F$231,District_IWS_Actuals!$A$4:$A$231,$B32)</f>
        <v>84388</v>
      </c>
      <c r="H32" s="5">
        <f>SUMIFS(District_IWS_Actuals!G$4:G$231,District_IWS_Actuals!$A$4:$A$231,$B32)</f>
        <v>125077</v>
      </c>
      <c r="I32" s="5">
        <f>SUMIFS(District_IWS_Actuals!H$4:H$231,District_IWS_Actuals!$A$4:$A$231,$B32)</f>
        <v>121729</v>
      </c>
      <c r="J32" s="5">
        <f>SUMIFS(District_IWS_Actuals!I$4:I$231,District_IWS_Actuals!$A$4:$A$231,$B32)</f>
        <v>124471</v>
      </c>
      <c r="K32" s="5">
        <f>SUMIFS(District_IWS_Actuals!J$4:J$231,District_IWS_Actuals!$A$4:$A$231,$B32)</f>
        <v>127708</v>
      </c>
      <c r="L32" s="5">
        <f>SUMIFS(District_IWS_Actuals!K$4:K$231,District_IWS_Actuals!$A$4:$A$231,$B32)</f>
        <v>128521</v>
      </c>
      <c r="M32" s="5">
        <f>SUMIFS(District_IWS_Actuals!L$4:L$231,District_IWS_Actuals!$A$4:$A$231,$B32)</f>
        <v>125980</v>
      </c>
      <c r="N32" s="5">
        <f>SUMIFS(District_IWS_Actuals!M$4:M$231,District_IWS_Actuals!$A$4:$A$231,$B32)</f>
        <v>130481</v>
      </c>
      <c r="O32" s="5">
        <f>SUMIFS(District_IWS_Actuals!N$4:N$231,District_IWS_Actuals!$A$4:$A$231,$B32)</f>
        <v>131680</v>
      </c>
      <c r="P32" s="5">
        <f>SUMIFS(District_IWS_Actuals!O$4:O$231,District_IWS_Actuals!$A$4:$A$231,$B32)</f>
        <v>129005</v>
      </c>
      <c r="Q32" s="5">
        <f>SUMIFS(District_IWS_Actuals!P$4:P$231,District_IWS_Actuals!$A$4:$A$231,$B32)</f>
        <v>136006</v>
      </c>
      <c r="R32" s="5">
        <f>SUMIFS(District_IWS_Actuals!Q$4:Q$231,District_IWS_Actuals!$A$4:$A$231,$B32)</f>
        <v>138529</v>
      </c>
      <c r="S32" s="5"/>
      <c r="T32" s="3" t="s">
        <v>92</v>
      </c>
      <c r="U32" s="3" t="s">
        <v>88</v>
      </c>
      <c r="V32" s="5">
        <f>SUMIFS('UC WC supply forecast'!D$3:D$39,'UC WC supply forecast'!$B$3:$B$39,$B32)</f>
        <v>484.44200000000058</v>
      </c>
      <c r="W32" s="5">
        <f>SUMIFS('UC WC supply forecast'!E$3:E$39,'UC WC supply forecast'!$B$3:$B$39,$B32)</f>
        <v>490.39100000000076</v>
      </c>
      <c r="X32" s="5">
        <f>SUMIFS('UC WC supply forecast'!F$3:F$39,'UC WC supply forecast'!$B$3:$B$39,$B32)</f>
        <v>438.5750000000005</v>
      </c>
      <c r="Y32" s="5">
        <f>SUMIFS('UC WC supply forecast'!G$3:G$39,'UC WC supply forecast'!$B$3:$B$39,$B32)</f>
        <v>550.16000000000031</v>
      </c>
      <c r="Z32" s="5">
        <f>SUMIFS('UC WC supply forecast'!H$3:H$39,'UC WC supply forecast'!$B$3:$B$39,$B32)</f>
        <v>603.91800000000023</v>
      </c>
      <c r="AA32" s="5">
        <f>SUMIFS('UC WC supply forecast'!I$3:I$39,'UC WC supply forecast'!$B$3:$B$39,$B32)</f>
        <v>557.30000000000052</v>
      </c>
      <c r="AB32" s="5">
        <f>SUMIFS('UC WC supply forecast'!J$3:J$39,'UC WC supply forecast'!$B$3:$B$39,$B32)</f>
        <v>593.71999999999991</v>
      </c>
      <c r="AC32" s="5">
        <f>SUMIFS('UC WC supply forecast'!K$3:K$39,'UC WC supply forecast'!$B$3:$B$39,$B32)</f>
        <v>594.6400000000001</v>
      </c>
      <c r="AD32" s="5">
        <f>SUMIFS('UC WC supply forecast'!L$3:L$39,'UC WC supply forecast'!$B$3:$B$39,$B32)</f>
        <v>715.79999999999973</v>
      </c>
      <c r="AE32" s="5">
        <f>SUMIFS('UC WC supply forecast'!M$3:M$39,'UC WC supply forecast'!$B$3:$B$39,$B32)</f>
        <v>791.4799999999999</v>
      </c>
      <c r="AF32" s="5">
        <f>SUMIFS('UC WC supply forecast'!N$3:N$39,'UC WC supply forecast'!$B$3:$B$39,$B32)</f>
        <v>867.16</v>
      </c>
      <c r="AG32" s="5">
        <f>SUMIFS('UC WC supply forecast'!O$3:O$39,'UC WC supply forecast'!$B$3:$B$39,$B32)</f>
        <v>920.05999999999835</v>
      </c>
      <c r="AH32" s="5">
        <f>SUMIFS('UC WC supply forecast'!P$3:P$39,'UC WC supply forecast'!$B$3:$B$39,$B32)</f>
        <v>910.70999999999833</v>
      </c>
      <c r="AI32" s="5">
        <f>SUMIFS('UC WC supply forecast'!Q$3:Q$39,'UC WC supply forecast'!$B$3:$B$39,$B32)</f>
        <v>1072.6899999999951</v>
      </c>
      <c r="AJ32" s="5"/>
      <c r="AK32" s="3" t="s">
        <v>92</v>
      </c>
      <c r="AL32" s="5">
        <f t="shared" si="14"/>
        <v>110.64069589341952</v>
      </c>
      <c r="AM32" s="5">
        <f t="shared" si="0"/>
        <v>109.83072690975143</v>
      </c>
      <c r="AN32" s="5">
        <f t="shared" si="1"/>
        <v>192.41406828934595</v>
      </c>
      <c r="AO32" s="5">
        <f t="shared" si="2"/>
        <v>227.34659008288486</v>
      </c>
      <c r="AP32" s="5">
        <f t="shared" si="3"/>
        <v>201.56544431528775</v>
      </c>
      <c r="AQ32" s="5">
        <f t="shared" si="4"/>
        <v>223.34649201507247</v>
      </c>
      <c r="AR32" s="5">
        <f t="shared" si="5"/>
        <v>215.09802600552453</v>
      </c>
      <c r="AS32" s="5">
        <f t="shared" si="6"/>
        <v>216.13244988564506</v>
      </c>
      <c r="AT32" s="5">
        <f t="shared" si="7"/>
        <v>175.99888236937699</v>
      </c>
      <c r="AU32" s="5">
        <f t="shared" si="8"/>
        <v>164.85697680295146</v>
      </c>
      <c r="AV32" s="5">
        <f t="shared" si="9"/>
        <v>151.85202269477375</v>
      </c>
      <c r="AW32" s="5">
        <f t="shared" si="10"/>
        <v>140.21368171641004</v>
      </c>
      <c r="AX32" s="5">
        <f t="shared" si="11"/>
        <v>149.34062434803641</v>
      </c>
      <c r="AY32" s="5">
        <f t="shared" si="12"/>
        <v>129.141690516366</v>
      </c>
    </row>
    <row r="33" spans="1:51" x14ac:dyDescent="0.45">
      <c r="B33" s="3" t="s">
        <v>94</v>
      </c>
      <c r="C33" s="3" t="s">
        <v>88</v>
      </c>
      <c r="D33" s="5">
        <f>SUMIFS(District_IWS_Actuals!C$4:C$231,District_IWS_Actuals!$A$4:$A$231,$B33)</f>
        <v>37000</v>
      </c>
      <c r="E33" s="5">
        <f>SUMIFS(District_IWS_Actuals!D$4:D$231,District_IWS_Actuals!$A$4:$A$231,$B33)</f>
        <v>39346</v>
      </c>
      <c r="F33" s="5">
        <f>SUMIFS(District_IWS_Actuals!E$4:E$231,District_IWS_Actuals!$A$4:$A$231,$B33)</f>
        <v>39888</v>
      </c>
      <c r="G33" s="5">
        <f>SUMIFS(District_IWS_Actuals!F$4:F$231,District_IWS_Actuals!$A$4:$A$231,$B33)</f>
        <v>59230</v>
      </c>
      <c r="H33" s="5">
        <f>SUMIFS(District_IWS_Actuals!G$4:G$231,District_IWS_Actuals!$A$4:$A$231,$B33)</f>
        <v>101229</v>
      </c>
      <c r="I33" s="5">
        <f>SUMIFS(District_IWS_Actuals!H$4:H$231,District_IWS_Actuals!$A$4:$A$231,$B33)</f>
        <v>101703</v>
      </c>
      <c r="J33" s="5">
        <f>SUMIFS(District_IWS_Actuals!I$4:I$231,District_IWS_Actuals!$A$4:$A$231,$B33)</f>
        <v>103089</v>
      </c>
      <c r="K33" s="5">
        <f>SUMIFS(District_IWS_Actuals!J$4:J$231,District_IWS_Actuals!$A$4:$A$231,$B33)</f>
        <v>105146</v>
      </c>
      <c r="L33" s="5">
        <f>SUMIFS(District_IWS_Actuals!K$4:K$231,District_IWS_Actuals!$A$4:$A$231,$B33)</f>
        <v>106108</v>
      </c>
      <c r="M33" s="5">
        <f>SUMIFS(District_IWS_Actuals!L$4:L$231,District_IWS_Actuals!$A$4:$A$231,$B33)</f>
        <v>105381</v>
      </c>
      <c r="N33" s="5">
        <f>SUMIFS(District_IWS_Actuals!M$4:M$231,District_IWS_Actuals!$A$4:$A$231,$B33)</f>
        <v>109429</v>
      </c>
      <c r="O33" s="5">
        <f>SUMIFS(District_IWS_Actuals!N$4:N$231,District_IWS_Actuals!$A$4:$A$231,$B33)</f>
        <v>110753</v>
      </c>
      <c r="P33" s="5">
        <f>SUMIFS(District_IWS_Actuals!O$4:O$231,District_IWS_Actuals!$A$4:$A$231,$B33)</f>
        <v>108706</v>
      </c>
      <c r="Q33" s="5">
        <f>SUMIFS(District_IWS_Actuals!P$4:P$231,District_IWS_Actuals!$A$4:$A$231,$B33)</f>
        <v>115467</v>
      </c>
      <c r="R33" s="5">
        <f>SUMIFS(District_IWS_Actuals!Q$4:Q$231,District_IWS_Actuals!$A$4:$A$231,$B33)</f>
        <v>117846</v>
      </c>
      <c r="S33" s="5"/>
      <c r="T33" s="3" t="s">
        <v>94</v>
      </c>
      <c r="U33" s="3" t="s">
        <v>88</v>
      </c>
      <c r="V33" s="5">
        <f>SUMIFS('UC WC supply forecast'!D$3:D$39,'UC WC supply forecast'!$B$3:$B$39,$B33)</f>
        <v>332.46899999999982</v>
      </c>
      <c r="W33" s="5">
        <f>SUMIFS('UC WC supply forecast'!E$3:E$39,'UC WC supply forecast'!$B$3:$B$39,$B33)</f>
        <v>332.68199999999996</v>
      </c>
      <c r="X33" s="5">
        <f>SUMIFS('UC WC supply forecast'!F$3:F$39,'UC WC supply forecast'!$B$3:$B$39,$B33)</f>
        <v>272.4220000000002</v>
      </c>
      <c r="Y33" s="5">
        <f>SUMIFS('UC WC supply forecast'!G$3:G$39,'UC WC supply forecast'!$B$3:$B$39,$B33)</f>
        <v>280.45000000000016</v>
      </c>
      <c r="Z33" s="5">
        <f>SUMIFS('UC WC supply forecast'!H$3:H$39,'UC WC supply forecast'!$B$3:$B$39,$B33)</f>
        <v>389.28199999999993</v>
      </c>
      <c r="AA33" s="5">
        <f>SUMIFS('UC WC supply forecast'!I$3:I$39,'UC WC supply forecast'!$B$3:$B$39,$B33)</f>
        <v>450.56999999999994</v>
      </c>
      <c r="AB33" s="5">
        <f>SUMIFS('UC WC supply forecast'!J$3:J$39,'UC WC supply forecast'!$B$3:$B$39,$B33)</f>
        <v>447.27</v>
      </c>
      <c r="AC33" s="5">
        <f>SUMIFS('UC WC supply forecast'!K$3:K$39,'UC WC supply forecast'!$B$3:$B$39,$B33)</f>
        <v>446.95000000000005</v>
      </c>
      <c r="AD33" s="5">
        <f>SUMIFS('UC WC supply forecast'!L$3:L$39,'UC WC supply forecast'!$B$3:$B$39,$B33)</f>
        <v>505.58999999999969</v>
      </c>
      <c r="AE33" s="5">
        <f>SUMIFS('UC WC supply forecast'!M$3:M$39,'UC WC supply forecast'!$B$3:$B$39,$B33)</f>
        <v>663.90999999999985</v>
      </c>
      <c r="AF33" s="5">
        <f>SUMIFS('UC WC supply forecast'!N$3:N$39,'UC WC supply forecast'!$B$3:$B$39,$B33)</f>
        <v>695.72999999999945</v>
      </c>
      <c r="AG33" s="5">
        <f>SUMIFS('UC WC supply forecast'!O$3:O$39,'UC WC supply forecast'!$B$3:$B$39,$B33)</f>
        <v>677.64999999999975</v>
      </c>
      <c r="AH33" s="5">
        <f>SUMIFS('UC WC supply forecast'!P$3:P$39,'UC WC supply forecast'!$B$3:$B$39,$B33)</f>
        <v>787.23999999999978</v>
      </c>
      <c r="AI33" s="5">
        <f>SUMIFS('UC WC supply forecast'!Q$3:Q$39,'UC WC supply forecast'!$B$3:$B$39,$B33)</f>
        <v>913.63999999999692</v>
      </c>
      <c r="AJ33" s="5"/>
      <c r="AK33" s="3" t="s">
        <v>94</v>
      </c>
      <c r="AL33" s="5">
        <f t="shared" si="14"/>
        <v>118.34486824335508</v>
      </c>
      <c r="AM33" s="5">
        <f t="shared" si="0"/>
        <v>119.898281241546</v>
      </c>
      <c r="AN33" s="5">
        <f t="shared" si="1"/>
        <v>217.42003215599311</v>
      </c>
      <c r="AO33" s="5">
        <f t="shared" si="2"/>
        <v>360.95204136209645</v>
      </c>
      <c r="AP33" s="5">
        <f t="shared" si="3"/>
        <v>261.2579055800166</v>
      </c>
      <c r="AQ33" s="5">
        <f t="shared" si="4"/>
        <v>228.79685731406889</v>
      </c>
      <c r="AR33" s="5">
        <f t="shared" si="5"/>
        <v>235.08395376394571</v>
      </c>
      <c r="AS33" s="5">
        <f t="shared" si="6"/>
        <v>237.40463139053583</v>
      </c>
      <c r="AT33" s="5">
        <f t="shared" si="7"/>
        <v>208.43173322257178</v>
      </c>
      <c r="AU33" s="5">
        <f t="shared" si="8"/>
        <v>164.82505158831773</v>
      </c>
      <c r="AV33" s="5">
        <f t="shared" si="9"/>
        <v>159.18962816034968</v>
      </c>
      <c r="AW33" s="5">
        <f t="shared" si="10"/>
        <v>160.41614402715271</v>
      </c>
      <c r="AX33" s="5">
        <f t="shared" si="11"/>
        <v>146.6731873380418</v>
      </c>
      <c r="AY33" s="5">
        <f t="shared" si="12"/>
        <v>128.98515826802722</v>
      </c>
    </row>
    <row r="34" spans="1:51" x14ac:dyDescent="0.45">
      <c r="B34" s="3" t="s">
        <v>81</v>
      </c>
      <c r="C34" s="3" t="s">
        <v>82</v>
      </c>
      <c r="D34" s="5">
        <f>SUMIFS(District_IWS_Actuals!C$4:C$231,District_IWS_Actuals!$A$4:$A$231,$B34)</f>
        <v>28427</v>
      </c>
      <c r="E34" s="5">
        <f>SUMIFS(District_IWS_Actuals!D$4:D$231,District_IWS_Actuals!$A$4:$A$231,$B34)</f>
        <v>28972</v>
      </c>
      <c r="F34" s="5">
        <f>SUMIFS(District_IWS_Actuals!E$4:E$231,District_IWS_Actuals!$A$4:$A$231,$B34)</f>
        <v>28587</v>
      </c>
      <c r="G34" s="5">
        <f>SUMIFS(District_IWS_Actuals!F$4:F$231,District_IWS_Actuals!$A$4:$A$231,$B34)</f>
        <v>51582</v>
      </c>
      <c r="H34" s="5">
        <f>SUMIFS(District_IWS_Actuals!G$4:G$231,District_IWS_Actuals!$A$4:$A$231,$B34)</f>
        <v>68081</v>
      </c>
      <c r="I34" s="5">
        <f>SUMIFS(District_IWS_Actuals!H$4:H$231,District_IWS_Actuals!$A$4:$A$231,$B34)</f>
        <v>64646</v>
      </c>
      <c r="J34" s="5">
        <f>SUMIFS(District_IWS_Actuals!I$4:I$231,District_IWS_Actuals!$A$4:$A$231,$B34)</f>
        <v>66403</v>
      </c>
      <c r="K34" s="5">
        <f>SUMIFS(District_IWS_Actuals!J$4:J$231,District_IWS_Actuals!$A$4:$A$231,$B34)</f>
        <v>68314</v>
      </c>
      <c r="L34" s="5">
        <f>SUMIFS(District_IWS_Actuals!K$4:K$231,District_IWS_Actuals!$A$4:$A$231,$B34)</f>
        <v>65888</v>
      </c>
      <c r="M34" s="5">
        <f>SUMIFS(District_IWS_Actuals!L$4:L$231,District_IWS_Actuals!$A$4:$A$231,$B34)</f>
        <v>63042</v>
      </c>
      <c r="N34" s="5">
        <f>SUMIFS(District_IWS_Actuals!M$4:M$231,District_IWS_Actuals!$A$4:$A$231,$B34)</f>
        <v>63818</v>
      </c>
      <c r="O34" s="5">
        <f>SUMIFS(District_IWS_Actuals!N$4:N$231,District_IWS_Actuals!$A$4:$A$231,$B34)</f>
        <v>63361</v>
      </c>
      <c r="P34" s="109">
        <f>SUMIFS(District_IWS_Actuals!O$4:O$231,District_IWS_Actuals!$A$4:$A$231,$B34)</f>
        <v>61174</v>
      </c>
      <c r="Q34" s="5">
        <f>SUMIFS(District_IWS_Actuals!P$4:P$231,District_IWS_Actuals!$A$4:$A$231,$B34)</f>
        <v>64954</v>
      </c>
      <c r="R34" s="5">
        <f>SUMIFS(District_IWS_Actuals!Q$4:Q$231,District_IWS_Actuals!$A$4:$A$231,$B34)</f>
        <v>65719</v>
      </c>
      <c r="S34" s="5"/>
      <c r="T34" s="3" t="s">
        <v>81</v>
      </c>
      <c r="U34" s="3" t="s">
        <v>82</v>
      </c>
      <c r="V34" s="109">
        <f>SUMIFS('UC WC supply forecast'!D$3:D$39,'UC WC supply forecast'!$B$3:$B$39,$B34)</f>
        <v>271.14600000000002</v>
      </c>
      <c r="W34" s="5">
        <f>SUMIFS('UC WC supply forecast'!E$3:E$39,'UC WC supply forecast'!$B$3:$B$39,$B34)</f>
        <v>274.39200000000005</v>
      </c>
      <c r="X34" s="5">
        <f>SUMIFS('UC WC supply forecast'!F$3:F$39,'UC WC supply forecast'!$B$3:$B$39,$B34)</f>
        <v>288.92499999999995</v>
      </c>
      <c r="Y34" s="5">
        <f>SUMIFS('UC WC supply forecast'!G$3:G$39,'UC WC supply forecast'!$B$3:$B$39,$B34)</f>
        <v>339.10000000000014</v>
      </c>
      <c r="Z34" s="5">
        <f>SUMIFS('UC WC supply forecast'!H$3:H$39,'UC WC supply forecast'!$B$3:$B$39,$B34)</f>
        <v>325.11900000000014</v>
      </c>
      <c r="AA34" s="5">
        <f>SUMIFS('UC WC supply forecast'!I$3:I$39,'UC WC supply forecast'!$B$3:$B$39,$B34)</f>
        <v>364.37000000000035</v>
      </c>
      <c r="AB34" s="5">
        <f>SUMIFS('UC WC supply forecast'!J$3:J$39,'UC WC supply forecast'!$B$3:$B$39,$B34)</f>
        <v>364.54000000000025</v>
      </c>
      <c r="AC34" s="5">
        <f>SUMIFS('UC WC supply forecast'!K$3:K$39,'UC WC supply forecast'!$B$3:$B$39,$B34)</f>
        <v>411.08000000000038</v>
      </c>
      <c r="AD34" s="5">
        <f>SUMIFS('UC WC supply forecast'!L$3:L$39,'UC WC supply forecast'!$B$3:$B$39,$B34)</f>
        <v>498.60000000000053</v>
      </c>
      <c r="AE34" s="5">
        <f>SUMIFS('UC WC supply forecast'!M$3:M$39,'UC WC supply forecast'!$B$3:$B$39,$B34)</f>
        <v>506.90000000000038</v>
      </c>
      <c r="AF34" s="5">
        <f>SUMIFS('UC WC supply forecast'!N$3:N$39,'UC WC supply forecast'!$B$3:$B$39,$B34)</f>
        <v>543.73</v>
      </c>
      <c r="AG34" s="5">
        <f>SUMIFS('UC WC supply forecast'!O$3:O$39,'UC WC supply forecast'!$B$3:$B$39,$B34)</f>
        <v>567.16999999999985</v>
      </c>
      <c r="AH34" s="5">
        <f>SUMIFS('UC WC supply forecast'!P$3:P$39,'UC WC supply forecast'!$B$3:$B$39,$B34)</f>
        <v>580.78000000000065</v>
      </c>
      <c r="AI34" s="5">
        <f>SUMIFS('UC WC supply forecast'!Q$3:Q$39,'UC WC supply forecast'!$B$3:$B$39,$B34)</f>
        <v>645.41999999999746</v>
      </c>
      <c r="AJ34" s="5"/>
      <c r="AK34" s="3" t="s">
        <v>81</v>
      </c>
      <c r="AL34" s="5">
        <f t="shared" si="14"/>
        <v>106.85018403369402</v>
      </c>
      <c r="AM34" s="5">
        <f t="shared" si="0"/>
        <v>104.18306656170732</v>
      </c>
      <c r="AN34" s="5">
        <f t="shared" si="1"/>
        <v>178.5307605780047</v>
      </c>
      <c r="AO34" s="5">
        <f t="shared" si="2"/>
        <v>200.7696844588616</v>
      </c>
      <c r="AP34" s="5">
        <f t="shared" si="3"/>
        <v>198.8379639455091</v>
      </c>
      <c r="AQ34" s="5">
        <f t="shared" si="4"/>
        <v>182.24057963059511</v>
      </c>
      <c r="AR34" s="5">
        <f t="shared" si="5"/>
        <v>187.39781642618081</v>
      </c>
      <c r="AS34" s="5">
        <f t="shared" si="6"/>
        <v>160.28023742337243</v>
      </c>
      <c r="AT34" s="5">
        <f t="shared" si="7"/>
        <v>126.43802647412743</v>
      </c>
      <c r="AU34" s="5">
        <f t="shared" si="8"/>
        <v>125.89859932925617</v>
      </c>
      <c r="AV34" s="5">
        <f t="shared" si="9"/>
        <v>116.53026318209405</v>
      </c>
      <c r="AW34" s="5">
        <f t="shared" si="10"/>
        <v>107.85831408572389</v>
      </c>
      <c r="AX34" s="5">
        <f t="shared" si="11"/>
        <v>111.83925066290149</v>
      </c>
      <c r="AY34" s="5">
        <f t="shared" si="12"/>
        <v>101.82361872889011</v>
      </c>
    </row>
    <row r="35" spans="1:51" x14ac:dyDescent="0.45">
      <c r="B35" s="3" t="s">
        <v>83</v>
      </c>
      <c r="C35" s="3" t="s">
        <v>82</v>
      </c>
      <c r="D35" s="5">
        <f>SUMIFS(District_IWS_Actuals!C$4:C$231,District_IWS_Actuals!$A$4:$A$231,$B35)</f>
        <v>20708</v>
      </c>
      <c r="E35" s="5">
        <f>SUMIFS(District_IWS_Actuals!D$4:D$231,District_IWS_Actuals!$A$4:$A$231,$B35)</f>
        <v>21543</v>
      </c>
      <c r="F35" s="5">
        <f>SUMIFS(District_IWS_Actuals!E$4:E$231,District_IWS_Actuals!$A$4:$A$231,$B35)</f>
        <v>21851</v>
      </c>
      <c r="G35" s="5">
        <f>SUMIFS(District_IWS_Actuals!F$4:F$231,District_IWS_Actuals!$A$4:$A$231,$B35)</f>
        <v>37928</v>
      </c>
      <c r="H35" s="5">
        <f>SUMIFS(District_IWS_Actuals!G$4:G$231,District_IWS_Actuals!$A$4:$A$231,$B35)</f>
        <v>58414</v>
      </c>
      <c r="I35" s="5">
        <f>SUMIFS(District_IWS_Actuals!H$4:H$231,District_IWS_Actuals!$A$4:$A$231,$B35)</f>
        <v>54906</v>
      </c>
      <c r="J35" s="5">
        <f>SUMIFS(District_IWS_Actuals!I$4:I$231,District_IWS_Actuals!$A$4:$A$231,$B35)</f>
        <v>56096</v>
      </c>
      <c r="K35" s="5">
        <f>SUMIFS(District_IWS_Actuals!J$4:J$231,District_IWS_Actuals!$A$4:$A$231,$B35)</f>
        <v>57276</v>
      </c>
      <c r="L35" s="5">
        <f>SUMIFS(District_IWS_Actuals!K$4:K$231,District_IWS_Actuals!$A$4:$A$231,$B35)</f>
        <v>56111</v>
      </c>
      <c r="M35" s="5">
        <f>SUMIFS(District_IWS_Actuals!L$4:L$231,District_IWS_Actuals!$A$4:$A$231,$B35)</f>
        <v>54004</v>
      </c>
      <c r="N35" s="5">
        <f>SUMIFS(District_IWS_Actuals!M$4:M$231,District_IWS_Actuals!$A$4:$A$231,$B35)</f>
        <v>54921</v>
      </c>
      <c r="O35" s="5">
        <f>SUMIFS(District_IWS_Actuals!N$4:N$231,District_IWS_Actuals!$A$4:$A$231,$B35)</f>
        <v>54983</v>
      </c>
      <c r="P35" s="5">
        <f>SUMIFS(District_IWS_Actuals!O$4:O$231,District_IWS_Actuals!$A$4:$A$231,$B35)</f>
        <v>53439</v>
      </c>
      <c r="Q35" s="5">
        <f>SUMIFS(District_IWS_Actuals!P$4:P$231,District_IWS_Actuals!$A$4:$A$231,$B35)</f>
        <v>57606</v>
      </c>
      <c r="R35" s="5">
        <f>SUMIFS(District_IWS_Actuals!Q$4:Q$231,District_IWS_Actuals!$A$4:$A$231,$B35)</f>
        <v>58615</v>
      </c>
      <c r="S35" s="5"/>
      <c r="T35" s="3" t="s">
        <v>83</v>
      </c>
      <c r="U35" s="3" t="s">
        <v>82</v>
      </c>
      <c r="V35" s="5">
        <f>SUMIFS('UC WC supply forecast'!D$3:D$39,'UC WC supply forecast'!$B$3:$B$39,$B35)</f>
        <v>174.55600000000007</v>
      </c>
      <c r="W35" s="5">
        <f>SUMIFS('UC WC supply forecast'!E$3:E$39,'UC WC supply forecast'!$B$3:$B$39,$B35)</f>
        <v>174.33299999999997</v>
      </c>
      <c r="X35" s="5">
        <f>SUMIFS('UC WC supply forecast'!F$3:F$39,'UC WC supply forecast'!$B$3:$B$39,$B35)</f>
        <v>168.39299999999994</v>
      </c>
      <c r="Y35" s="5">
        <f>SUMIFS('UC WC supply forecast'!G$3:G$39,'UC WC supply forecast'!$B$3:$B$39,$B35)</f>
        <v>159.52000000000001</v>
      </c>
      <c r="Z35" s="5">
        <f>SUMIFS('UC WC supply forecast'!H$3:H$39,'UC WC supply forecast'!$B$3:$B$39,$B35)</f>
        <v>234.61699999999999</v>
      </c>
      <c r="AA35" s="5">
        <f>SUMIFS('UC WC supply forecast'!I$3:I$39,'UC WC supply forecast'!$B$3:$B$39,$B35)</f>
        <v>267.33999999999997</v>
      </c>
      <c r="AB35" s="5">
        <f>SUMIFS('UC WC supply forecast'!J$3:J$39,'UC WC supply forecast'!$B$3:$B$39,$B35)</f>
        <v>241.78</v>
      </c>
      <c r="AC35" s="5">
        <f>SUMIFS('UC WC supply forecast'!K$3:K$39,'UC WC supply forecast'!$B$3:$B$39,$B35)</f>
        <v>240.6</v>
      </c>
      <c r="AD35" s="5">
        <f>SUMIFS('UC WC supply forecast'!L$3:L$39,'UC WC supply forecast'!$B$3:$B$39,$B35)</f>
        <v>238.88000000000005</v>
      </c>
      <c r="AE35" s="5">
        <f>SUMIFS('UC WC supply forecast'!M$3:M$39,'UC WC supply forecast'!$B$3:$B$39,$B35)</f>
        <v>238.18</v>
      </c>
      <c r="AF35" s="5">
        <f>SUMIFS('UC WC supply forecast'!N$3:N$39,'UC WC supply forecast'!$B$3:$B$39,$B35)</f>
        <v>312.62000000000012</v>
      </c>
      <c r="AG35" s="5">
        <f>SUMIFS('UC WC supply forecast'!O$3:O$39,'UC WC supply forecast'!$B$3:$B$39,$B35)</f>
        <v>338.85000000000008</v>
      </c>
      <c r="AH35" s="5">
        <f>SUMIFS('UC WC supply forecast'!P$3:P$39,'UC WC supply forecast'!$B$3:$B$39,$B35)</f>
        <v>389.39000000000016</v>
      </c>
      <c r="AI35" s="5">
        <f>SUMIFS('UC WC supply forecast'!Q$3:Q$39,'UC WC supply forecast'!$B$3:$B$39,$B35)</f>
        <v>506.53000000000026</v>
      </c>
      <c r="AJ35" s="5"/>
      <c r="AK35" s="3" t="s">
        <v>83</v>
      </c>
      <c r="AL35" s="5">
        <f t="shared" si="14"/>
        <v>123.41598111780742</v>
      </c>
      <c r="AM35" s="5">
        <f t="shared" si="0"/>
        <v>125.3405838252081</v>
      </c>
      <c r="AN35" s="5">
        <f t="shared" si="1"/>
        <v>225.23501570730383</v>
      </c>
      <c r="AO35" s="5">
        <f t="shared" si="2"/>
        <v>366.18605817452357</v>
      </c>
      <c r="AP35" s="5">
        <f t="shared" si="3"/>
        <v>234.02396245796342</v>
      </c>
      <c r="AQ35" s="5">
        <f t="shared" si="4"/>
        <v>209.83017879853372</v>
      </c>
      <c r="AR35" s="5">
        <f t="shared" si="5"/>
        <v>236.89304326247</v>
      </c>
      <c r="AS35" s="5">
        <f t="shared" si="6"/>
        <v>233.21280133000832</v>
      </c>
      <c r="AT35" s="5">
        <f t="shared" si="7"/>
        <v>226.07166778298722</v>
      </c>
      <c r="AU35" s="5">
        <f t="shared" si="8"/>
        <v>230.5861113443614</v>
      </c>
      <c r="AV35" s="5">
        <f t="shared" si="9"/>
        <v>175.87806282387555</v>
      </c>
      <c r="AW35" s="5">
        <f t="shared" si="10"/>
        <v>157.70694997786629</v>
      </c>
      <c r="AX35" s="5">
        <f t="shared" si="11"/>
        <v>147.93908420863397</v>
      </c>
      <c r="AY35" s="5">
        <f t="shared" si="12"/>
        <v>115.71871360037899</v>
      </c>
    </row>
    <row r="36" spans="1:51" x14ac:dyDescent="0.45">
      <c r="B36" s="3" t="s">
        <v>84</v>
      </c>
      <c r="C36" s="3" t="s">
        <v>82</v>
      </c>
      <c r="D36" s="5">
        <f>SUMIFS(District_IWS_Actuals!C$4:C$231,District_IWS_Actuals!$A$4:$A$231,$B36)</f>
        <v>22667</v>
      </c>
      <c r="E36" s="5">
        <f>SUMIFS(District_IWS_Actuals!D$4:D$231,District_IWS_Actuals!$A$4:$A$231,$B36)</f>
        <v>23709</v>
      </c>
      <c r="F36" s="5">
        <f>SUMIFS(District_IWS_Actuals!E$4:E$231,District_IWS_Actuals!$A$4:$A$231,$B36)</f>
        <v>24155</v>
      </c>
      <c r="G36" s="5">
        <f>SUMIFS(District_IWS_Actuals!F$4:F$231,District_IWS_Actuals!$A$4:$A$231,$B36)</f>
        <v>39952</v>
      </c>
      <c r="H36" s="5">
        <f>SUMIFS(District_IWS_Actuals!G$4:G$231,District_IWS_Actuals!$A$4:$A$231,$B36)</f>
        <v>63493</v>
      </c>
      <c r="I36" s="5">
        <f>SUMIFS(District_IWS_Actuals!H$4:H$231,District_IWS_Actuals!$A$4:$A$231,$B36)</f>
        <v>60248</v>
      </c>
      <c r="J36" s="5">
        <f>SUMIFS(District_IWS_Actuals!I$4:I$231,District_IWS_Actuals!$A$4:$A$231,$B36)</f>
        <v>61752</v>
      </c>
      <c r="K36" s="5">
        <f>SUMIFS(District_IWS_Actuals!J$4:J$231,District_IWS_Actuals!$A$4:$A$231,$B36)</f>
        <v>63324</v>
      </c>
      <c r="L36" s="5">
        <f>SUMIFS(District_IWS_Actuals!K$4:K$231,District_IWS_Actuals!$A$4:$A$231,$B36)</f>
        <v>62065</v>
      </c>
      <c r="M36" s="5">
        <f>SUMIFS(District_IWS_Actuals!L$4:L$231,District_IWS_Actuals!$A$4:$A$231,$B36)</f>
        <v>59866</v>
      </c>
      <c r="N36" s="5">
        <f>SUMIFS(District_IWS_Actuals!M$4:M$231,District_IWS_Actuals!$A$4:$A$231,$B36)</f>
        <v>60738</v>
      </c>
      <c r="O36" s="5">
        <f>SUMIFS(District_IWS_Actuals!N$4:N$231,District_IWS_Actuals!$A$4:$A$231,$B36)</f>
        <v>60843</v>
      </c>
      <c r="P36" s="5">
        <f>SUMIFS(District_IWS_Actuals!O$4:O$231,District_IWS_Actuals!$A$4:$A$231,$B36)</f>
        <v>59692</v>
      </c>
      <c r="Q36" s="5">
        <f>SUMIFS(District_IWS_Actuals!P$4:P$231,District_IWS_Actuals!$A$4:$A$231,$B36)</f>
        <v>63877</v>
      </c>
      <c r="R36" s="5">
        <f>SUMIFS(District_IWS_Actuals!Q$4:Q$231,District_IWS_Actuals!$A$4:$A$231,$B36)</f>
        <v>65345</v>
      </c>
      <c r="S36" s="5"/>
      <c r="T36" s="3" t="s">
        <v>84</v>
      </c>
      <c r="U36" s="3" t="s">
        <v>82</v>
      </c>
      <c r="V36" s="5">
        <f>SUMIFS('UC WC supply forecast'!D$3:D$39,'UC WC supply forecast'!$B$3:$B$39,$B36)</f>
        <v>166.46500000000006</v>
      </c>
      <c r="W36" s="5">
        <f>SUMIFS('UC WC supply forecast'!E$3:E$39,'UC WC supply forecast'!$B$3:$B$39,$B36)</f>
        <v>171.93199999999996</v>
      </c>
      <c r="X36" s="5">
        <f>SUMIFS('UC WC supply forecast'!F$3:F$39,'UC WC supply forecast'!$B$3:$B$39,$B36)</f>
        <v>214.80600000000018</v>
      </c>
      <c r="Y36" s="5">
        <f>SUMIFS('UC WC supply forecast'!G$3:G$39,'UC WC supply forecast'!$B$3:$B$39,$B36)</f>
        <v>231.21999999999997</v>
      </c>
      <c r="Z36" s="5">
        <f>SUMIFS('UC WC supply forecast'!H$3:H$39,'UC WC supply forecast'!$B$3:$B$39,$B36)</f>
        <v>218.98800000000017</v>
      </c>
      <c r="AA36" s="5">
        <f>SUMIFS('UC WC supply forecast'!I$3:I$39,'UC WC supply forecast'!$B$3:$B$39,$B36)</f>
        <v>221.9800000000001</v>
      </c>
      <c r="AB36" s="5">
        <f>SUMIFS('UC WC supply forecast'!J$3:J$39,'UC WC supply forecast'!$B$3:$B$39,$B36)</f>
        <v>250.58000000000018</v>
      </c>
      <c r="AC36" s="5">
        <f>SUMIFS('UC WC supply forecast'!K$3:K$39,'UC WC supply forecast'!$B$3:$B$39,$B36)</f>
        <v>247.46000000000026</v>
      </c>
      <c r="AD36" s="5">
        <f>SUMIFS('UC WC supply forecast'!L$3:L$39,'UC WC supply forecast'!$B$3:$B$39,$B36)</f>
        <v>243.30000000000018</v>
      </c>
      <c r="AE36" s="5">
        <f>SUMIFS('UC WC supply forecast'!M$3:M$39,'UC WC supply forecast'!$B$3:$B$39,$B36)</f>
        <v>279.2200000000002</v>
      </c>
      <c r="AF36" s="5">
        <f>SUMIFS('UC WC supply forecast'!N$3:N$39,'UC WC supply forecast'!$B$3:$B$39,$B36)</f>
        <v>338.12000000000023</v>
      </c>
      <c r="AG36" s="5">
        <f>SUMIFS('UC WC supply forecast'!O$3:O$39,'UC WC supply forecast'!$B$3:$B$39,$B36)</f>
        <v>366.9500000000001</v>
      </c>
      <c r="AH36" s="5">
        <f>SUMIFS('UC WC supply forecast'!P$3:P$39,'UC WC supply forecast'!$B$3:$B$39,$B36)</f>
        <v>421.74</v>
      </c>
      <c r="AI36" s="5">
        <f>SUMIFS('UC WC supply forecast'!Q$3:Q$39,'UC WC supply forecast'!$B$3:$B$39,$B36)</f>
        <v>523.41000000000008</v>
      </c>
      <c r="AJ36" s="5"/>
      <c r="AK36" s="3" t="s">
        <v>84</v>
      </c>
      <c r="AL36" s="5">
        <f t="shared" si="14"/>
        <v>142.42633586639829</v>
      </c>
      <c r="AM36" s="5">
        <f t="shared" si="0"/>
        <v>140.49158969825282</v>
      </c>
      <c r="AN36" s="5">
        <f t="shared" si="1"/>
        <v>185.99108032364072</v>
      </c>
      <c r="AO36" s="5">
        <f t="shared" si="2"/>
        <v>274.59994810137533</v>
      </c>
      <c r="AP36" s="5">
        <f t="shared" si="3"/>
        <v>275.12009790490782</v>
      </c>
      <c r="AQ36" s="5">
        <f t="shared" si="4"/>
        <v>278.18722407424082</v>
      </c>
      <c r="AR36" s="5">
        <f t="shared" si="5"/>
        <v>252.70971346476156</v>
      </c>
      <c r="AS36" s="5">
        <f t="shared" si="6"/>
        <v>250.80821142810933</v>
      </c>
      <c r="AT36" s="5">
        <f t="shared" si="7"/>
        <v>246.05836415947371</v>
      </c>
      <c r="AU36" s="5">
        <f t="shared" si="8"/>
        <v>217.5273977508773</v>
      </c>
      <c r="AV36" s="5">
        <f t="shared" si="9"/>
        <v>179.94498994439832</v>
      </c>
      <c r="AW36" s="5">
        <f t="shared" si="10"/>
        <v>162.67066357814412</v>
      </c>
      <c r="AX36" s="5">
        <f t="shared" si="11"/>
        <v>151.46061554512258</v>
      </c>
      <c r="AY36" s="5">
        <f t="shared" si="12"/>
        <v>124.84476796392883</v>
      </c>
    </row>
    <row r="37" spans="1:51" x14ac:dyDescent="0.45">
      <c r="B37" s="3" t="s">
        <v>85</v>
      </c>
      <c r="C37" s="3" t="s">
        <v>82</v>
      </c>
      <c r="D37" s="5">
        <f>SUMIFS(District_IWS_Actuals!C$4:C$231,District_IWS_Actuals!$A$4:$A$231,$B37)</f>
        <v>21468</v>
      </c>
      <c r="E37" s="5">
        <f>SUMIFS(District_IWS_Actuals!D$4:D$231,District_IWS_Actuals!$A$4:$A$231,$B37)</f>
        <v>23051</v>
      </c>
      <c r="F37" s="5">
        <f>SUMIFS(District_IWS_Actuals!E$4:E$231,District_IWS_Actuals!$A$4:$A$231,$B37)</f>
        <v>22945</v>
      </c>
      <c r="G37" s="5">
        <f>SUMIFS(District_IWS_Actuals!F$4:F$231,District_IWS_Actuals!$A$4:$A$231,$B37)</f>
        <v>48907</v>
      </c>
      <c r="H37" s="5">
        <f>SUMIFS(District_IWS_Actuals!G$4:G$231,District_IWS_Actuals!$A$4:$A$231,$B37)</f>
        <v>56281</v>
      </c>
      <c r="I37" s="5">
        <f>SUMIFS(District_IWS_Actuals!H$4:H$231,District_IWS_Actuals!$A$4:$A$231,$B37)</f>
        <v>51964</v>
      </c>
      <c r="J37" s="5">
        <f>SUMIFS(District_IWS_Actuals!I$4:I$231,District_IWS_Actuals!$A$4:$A$231,$B37)</f>
        <v>52982</v>
      </c>
      <c r="K37" s="5">
        <f>SUMIFS(District_IWS_Actuals!J$4:J$231,District_IWS_Actuals!$A$4:$A$231,$B37)</f>
        <v>53421</v>
      </c>
      <c r="L37" s="5">
        <f>SUMIFS(District_IWS_Actuals!K$4:K$231,District_IWS_Actuals!$A$4:$A$231,$B37)</f>
        <v>50437</v>
      </c>
      <c r="M37" s="5">
        <f>SUMIFS(District_IWS_Actuals!L$4:L$231,District_IWS_Actuals!$A$4:$A$231,$B37)</f>
        <v>46931</v>
      </c>
      <c r="N37" s="5">
        <f>SUMIFS(District_IWS_Actuals!M$4:M$231,District_IWS_Actuals!$A$4:$A$231,$B37)</f>
        <v>48512</v>
      </c>
      <c r="O37" s="5">
        <f>SUMIFS(District_IWS_Actuals!N$4:N$231,District_IWS_Actuals!$A$4:$A$231,$B37)</f>
        <v>48544</v>
      </c>
      <c r="P37" s="5">
        <f>SUMIFS(District_IWS_Actuals!O$4:O$231,District_IWS_Actuals!$A$4:$A$231,$B37)</f>
        <v>47694</v>
      </c>
      <c r="Q37" s="5">
        <f>SUMIFS(District_IWS_Actuals!P$4:P$231,District_IWS_Actuals!$A$4:$A$231,$B37)</f>
        <v>50805</v>
      </c>
      <c r="R37" s="5">
        <f>SUMIFS(District_IWS_Actuals!Q$4:Q$231,District_IWS_Actuals!$A$4:$A$231,$B37)</f>
        <v>51615</v>
      </c>
      <c r="S37" s="5"/>
      <c r="T37" s="3" t="s">
        <v>85</v>
      </c>
      <c r="U37" s="3" t="s">
        <v>82</v>
      </c>
      <c r="V37" s="5">
        <f>SUMIFS('UC WC supply forecast'!D$3:D$39,'UC WC supply forecast'!$B$3:$B$39,$B37)</f>
        <v>217.99800000000013</v>
      </c>
      <c r="W37" s="5">
        <f>SUMIFS('UC WC supply forecast'!E$3:E$39,'UC WC supply forecast'!$B$3:$B$39,$B37)</f>
        <v>210.68500000000014</v>
      </c>
      <c r="X37" s="5">
        <f>SUMIFS('UC WC supply forecast'!F$3:F$39,'UC WC supply forecast'!$B$3:$B$39,$B37)</f>
        <v>221.43499999999995</v>
      </c>
      <c r="Y37" s="5">
        <f>SUMIFS('UC WC supply forecast'!G$3:G$39,'UC WC supply forecast'!$B$3:$B$39,$B37)</f>
        <v>243.91000000000025</v>
      </c>
      <c r="Z37" s="5">
        <f>SUMIFS('UC WC supply forecast'!H$3:H$39,'UC WC supply forecast'!$B$3:$B$39,$B37)</f>
        <v>251.11000000000016</v>
      </c>
      <c r="AA37" s="5">
        <f>SUMIFS('UC WC supply forecast'!I$3:I$39,'UC WC supply forecast'!$B$3:$B$39,$B37)</f>
        <v>277.00000000000028</v>
      </c>
      <c r="AB37" s="5">
        <f>SUMIFS('UC WC supply forecast'!J$3:J$39,'UC WC supply forecast'!$B$3:$B$39,$B37)</f>
        <v>288.64000000000033</v>
      </c>
      <c r="AC37" s="5">
        <f>SUMIFS('UC WC supply forecast'!K$3:K$39,'UC WC supply forecast'!$B$3:$B$39,$B37)</f>
        <v>391.45000000000044</v>
      </c>
      <c r="AD37" s="5">
        <f>SUMIFS('UC WC supply forecast'!L$3:L$39,'UC WC supply forecast'!$B$3:$B$39,$B37)</f>
        <v>402.51000000000033</v>
      </c>
      <c r="AE37" s="5">
        <f>SUMIFS('UC WC supply forecast'!M$3:M$39,'UC WC supply forecast'!$B$3:$B$39,$B37)</f>
        <v>387.63000000000028</v>
      </c>
      <c r="AF37" s="5">
        <f>SUMIFS('UC WC supply forecast'!N$3:N$39,'UC WC supply forecast'!$B$3:$B$39,$B37)</f>
        <v>430.20000000000027</v>
      </c>
      <c r="AG37" s="5">
        <f>SUMIFS('UC WC supply forecast'!O$3:O$39,'UC WC supply forecast'!$B$3:$B$39,$B37)</f>
        <v>440.21999999999986</v>
      </c>
      <c r="AH37" s="5">
        <f>SUMIFS('UC WC supply forecast'!P$3:P$39,'UC WC supply forecast'!$B$3:$B$39,$B37)</f>
        <v>447.12000000000018</v>
      </c>
      <c r="AI37" s="5">
        <f>SUMIFS('UC WC supply forecast'!Q$3:Q$39,'UC WC supply forecast'!$B$3:$B$39,$B37)</f>
        <v>605.69999999999891</v>
      </c>
      <c r="AJ37" s="5"/>
      <c r="AK37" s="3" t="s">
        <v>85</v>
      </c>
      <c r="AL37" s="5">
        <f t="shared" si="14"/>
        <v>105.7395021972678</v>
      </c>
      <c r="AM37" s="5">
        <f t="shared" si="0"/>
        <v>108.90666160381605</v>
      </c>
      <c r="AN37" s="5">
        <f t="shared" si="1"/>
        <v>220.86391040260128</v>
      </c>
      <c r="AO37" s="5">
        <f t="shared" si="2"/>
        <v>230.74494690664565</v>
      </c>
      <c r="AP37" s="5">
        <f t="shared" si="3"/>
        <v>206.93719883716287</v>
      </c>
      <c r="AQ37" s="5">
        <f t="shared" si="4"/>
        <v>191.27075812274347</v>
      </c>
      <c r="AR37" s="5">
        <f t="shared" si="5"/>
        <v>185.07829822616387</v>
      </c>
      <c r="AS37" s="5">
        <f t="shared" si="6"/>
        <v>128.84659598927053</v>
      </c>
      <c r="AT37" s="5">
        <f t="shared" si="7"/>
        <v>116.5958609723981</v>
      </c>
      <c r="AU37" s="5">
        <f t="shared" si="8"/>
        <v>125.15027216675686</v>
      </c>
      <c r="AV37" s="5">
        <f t="shared" si="9"/>
        <v>112.84053928405386</v>
      </c>
      <c r="AW37" s="5">
        <f t="shared" si="10"/>
        <v>108.34128390350283</v>
      </c>
      <c r="AX37" s="5">
        <f t="shared" si="11"/>
        <v>113.62721417069238</v>
      </c>
      <c r="AY37" s="5">
        <f t="shared" si="12"/>
        <v>85.215453194650976</v>
      </c>
    </row>
    <row r="38" spans="1:51" x14ac:dyDescent="0.45">
      <c r="B38" s="3" t="s">
        <v>86</v>
      </c>
      <c r="C38" s="3" t="s">
        <v>82</v>
      </c>
      <c r="D38" s="5">
        <f>SUMIFS(District_IWS_Actuals!C$4:C$231,District_IWS_Actuals!$A$4:$A$231,$B38)</f>
        <v>37823</v>
      </c>
      <c r="E38" s="5">
        <f>SUMIFS(District_IWS_Actuals!D$4:D$231,District_IWS_Actuals!$A$4:$A$231,$B38)</f>
        <v>39687</v>
      </c>
      <c r="F38" s="5">
        <f>SUMIFS(District_IWS_Actuals!E$4:E$231,District_IWS_Actuals!$A$4:$A$231,$B38)</f>
        <v>40184</v>
      </c>
      <c r="G38" s="5">
        <f>SUMIFS(District_IWS_Actuals!F$4:F$231,District_IWS_Actuals!$A$4:$A$231,$B38)</f>
        <v>74318</v>
      </c>
      <c r="H38" s="5">
        <f>SUMIFS(District_IWS_Actuals!G$4:G$231,District_IWS_Actuals!$A$4:$A$231,$B38)</f>
        <v>100218</v>
      </c>
      <c r="I38" s="5">
        <f>SUMIFS(District_IWS_Actuals!H$4:H$231,District_IWS_Actuals!$A$4:$A$231,$B38)</f>
        <v>93044</v>
      </c>
      <c r="J38" s="5">
        <f>SUMIFS(District_IWS_Actuals!I$4:I$231,District_IWS_Actuals!$A$4:$A$231,$B38)</f>
        <v>94872</v>
      </c>
      <c r="K38" s="5">
        <f>SUMIFS(District_IWS_Actuals!J$4:J$231,District_IWS_Actuals!$A$4:$A$231,$B38)</f>
        <v>95923</v>
      </c>
      <c r="L38" s="5">
        <f>SUMIFS(District_IWS_Actuals!K$4:K$231,District_IWS_Actuals!$A$4:$A$231,$B38)</f>
        <v>92976</v>
      </c>
      <c r="M38" s="5">
        <f>SUMIFS(District_IWS_Actuals!L$4:L$231,District_IWS_Actuals!$A$4:$A$231,$B38)</f>
        <v>89974</v>
      </c>
      <c r="N38" s="5">
        <f>SUMIFS(District_IWS_Actuals!M$4:M$231,District_IWS_Actuals!$A$4:$A$231,$B38)</f>
        <v>91668</v>
      </c>
      <c r="O38" s="5">
        <f>SUMIFS(District_IWS_Actuals!N$4:N$231,District_IWS_Actuals!$A$4:$A$231,$B38)</f>
        <v>91672</v>
      </c>
      <c r="P38" s="5">
        <f>SUMIFS(District_IWS_Actuals!O$4:O$231,District_IWS_Actuals!$A$4:$A$231,$B38)</f>
        <v>90158</v>
      </c>
      <c r="Q38" s="5">
        <f>SUMIFS(District_IWS_Actuals!P$4:P$231,District_IWS_Actuals!$A$4:$A$231,$B38)</f>
        <v>96168</v>
      </c>
      <c r="R38" s="5">
        <f>SUMIFS(District_IWS_Actuals!Q$4:Q$231,District_IWS_Actuals!$A$4:$A$231,$B38)</f>
        <v>97581</v>
      </c>
      <c r="S38" s="5"/>
      <c r="T38" s="3" t="s">
        <v>86</v>
      </c>
      <c r="U38" s="3" t="s">
        <v>82</v>
      </c>
      <c r="V38" s="5">
        <f>SUMIFS('UC WC supply forecast'!D$3:D$39,'UC WC supply forecast'!$B$3:$B$39,$B38)</f>
        <v>388.23599999999971</v>
      </c>
      <c r="W38" s="5">
        <f>SUMIFS('UC WC supply forecast'!E$3:E$39,'UC WC supply forecast'!$B$3:$B$39,$B38)</f>
        <v>379.35599999999977</v>
      </c>
      <c r="X38" s="5">
        <f>SUMIFS('UC WC supply forecast'!F$3:F$39,'UC WC supply forecast'!$B$3:$B$39,$B38)</f>
        <v>391</v>
      </c>
      <c r="Y38" s="5">
        <f>SUMIFS('UC WC supply forecast'!G$3:G$39,'UC WC supply forecast'!$B$3:$B$39,$B38)</f>
        <v>407.32000000000073</v>
      </c>
      <c r="Z38" s="5">
        <f>SUMIFS('UC WC supply forecast'!H$3:H$39,'UC WC supply forecast'!$B$3:$B$39,$B38)</f>
        <v>469.58800000000031</v>
      </c>
      <c r="AA38" s="5">
        <f>SUMIFS('UC WC supply forecast'!I$3:I$39,'UC WC supply forecast'!$B$3:$B$39,$B38)</f>
        <v>412.31000000000051</v>
      </c>
      <c r="AB38" s="5">
        <f>SUMIFS('UC WC supply forecast'!J$3:J$39,'UC WC supply forecast'!$B$3:$B$39,$B38)</f>
        <v>475.2500000000008</v>
      </c>
      <c r="AC38" s="5">
        <f>SUMIFS('UC WC supply forecast'!K$3:K$39,'UC WC supply forecast'!$B$3:$B$39,$B38)</f>
        <v>516.28000000000043</v>
      </c>
      <c r="AD38" s="5">
        <f>SUMIFS('UC WC supply forecast'!L$3:L$39,'UC WC supply forecast'!$B$3:$B$39,$B38)</f>
        <v>524.9200000000003</v>
      </c>
      <c r="AE38" s="5">
        <f>SUMIFS('UC WC supply forecast'!M$3:M$39,'UC WC supply forecast'!$B$3:$B$39,$B38)</f>
        <v>566.56000000000006</v>
      </c>
      <c r="AF38" s="5">
        <f>SUMIFS('UC WC supply forecast'!N$3:N$39,'UC WC supply forecast'!$B$3:$B$39,$B38)</f>
        <v>605.7399999999999</v>
      </c>
      <c r="AG38" s="5">
        <f>SUMIFS('UC WC supply forecast'!O$3:O$39,'UC WC supply forecast'!$B$3:$B$39,$B38)</f>
        <v>636.3499999999998</v>
      </c>
      <c r="AH38" s="5">
        <f>SUMIFS('UC WC supply forecast'!P$3:P$39,'UC WC supply forecast'!$B$3:$B$39,$B38)</f>
        <v>769.25999999999942</v>
      </c>
      <c r="AI38" s="5">
        <f>SUMIFS('UC WC supply forecast'!Q$3:Q$39,'UC WC supply forecast'!$B$3:$B$39,$B38)</f>
        <v>821.14999999999941</v>
      </c>
      <c r="AJ38" s="5"/>
      <c r="AK38" s="3" t="s">
        <v>86</v>
      </c>
      <c r="AL38" s="5">
        <f>E38/V38</f>
        <v>102.22390504744544</v>
      </c>
      <c r="AM38" s="5">
        <f t="shared" si="0"/>
        <v>105.92688661837437</v>
      </c>
      <c r="AN38" s="5">
        <f t="shared" si="1"/>
        <v>190.07161125319692</v>
      </c>
      <c r="AO38" s="5">
        <f t="shared" si="2"/>
        <v>246.04242364725479</v>
      </c>
      <c r="AP38" s="5">
        <f t="shared" si="3"/>
        <v>198.13964581718429</v>
      </c>
      <c r="AQ38" s="5">
        <f t="shared" si="4"/>
        <v>230.09871213407359</v>
      </c>
      <c r="AR38" s="5">
        <f t="shared" si="5"/>
        <v>201.83692793266667</v>
      </c>
      <c r="AS38" s="5">
        <f t="shared" si="6"/>
        <v>180.08832416518155</v>
      </c>
      <c r="AT38" s="5">
        <f t="shared" si="7"/>
        <v>171.40516650156204</v>
      </c>
      <c r="AU38" s="5">
        <f t="shared" si="8"/>
        <v>161.79751482632022</v>
      </c>
      <c r="AV38" s="5">
        <f t="shared" si="9"/>
        <v>151.33885825601746</v>
      </c>
      <c r="AW38" s="5">
        <f t="shared" si="10"/>
        <v>141.67989314056734</v>
      </c>
      <c r="AX38" s="5">
        <f t="shared" si="11"/>
        <v>125.0136494813198</v>
      </c>
      <c r="AY38" s="5">
        <f t="shared" si="12"/>
        <v>118.83456128600143</v>
      </c>
    </row>
    <row r="39" spans="1:51" x14ac:dyDescent="0.45">
      <c r="B39" s="3" t="s">
        <v>90</v>
      </c>
      <c r="C39" s="3" t="s">
        <v>82</v>
      </c>
      <c r="D39" s="5">
        <f>SUMIFS(District_IWS_Actuals!C$4:C$231,District_IWS_Actuals!$A$4:$A$231,$B39)</f>
        <v>27791</v>
      </c>
      <c r="E39" s="5">
        <f>SUMIFS(District_IWS_Actuals!D$4:D$231,District_IWS_Actuals!$A$4:$A$231,$B39)</f>
        <v>28802</v>
      </c>
      <c r="F39" s="5">
        <f>SUMIFS(District_IWS_Actuals!E$4:E$231,District_IWS_Actuals!$A$4:$A$231,$B39)</f>
        <v>28991</v>
      </c>
      <c r="G39" s="5">
        <f>SUMIFS(District_IWS_Actuals!F$4:F$231,District_IWS_Actuals!$A$4:$A$231,$B39)</f>
        <v>51168</v>
      </c>
      <c r="H39" s="5">
        <f>SUMIFS(District_IWS_Actuals!G$4:G$231,District_IWS_Actuals!$A$4:$A$231,$B39)</f>
        <v>65172</v>
      </c>
      <c r="I39" s="5">
        <f>SUMIFS(District_IWS_Actuals!H$4:H$231,District_IWS_Actuals!$A$4:$A$231,$B39)</f>
        <v>60485</v>
      </c>
      <c r="J39" s="5">
        <f>SUMIFS(District_IWS_Actuals!I$4:I$231,District_IWS_Actuals!$A$4:$A$231,$B39)</f>
        <v>61957</v>
      </c>
      <c r="K39" s="5">
        <f>SUMIFS(District_IWS_Actuals!J$4:J$231,District_IWS_Actuals!$A$4:$A$231,$B39)</f>
        <v>63161</v>
      </c>
      <c r="L39" s="5">
        <f>SUMIFS(District_IWS_Actuals!K$4:K$231,District_IWS_Actuals!$A$4:$A$231,$B39)</f>
        <v>61828</v>
      </c>
      <c r="M39" s="5">
        <f>SUMIFS(District_IWS_Actuals!L$4:L$231,District_IWS_Actuals!$A$4:$A$231,$B39)</f>
        <v>59560</v>
      </c>
      <c r="N39" s="5">
        <f>SUMIFS(District_IWS_Actuals!M$4:M$231,District_IWS_Actuals!$A$4:$A$231,$B39)</f>
        <v>60380</v>
      </c>
      <c r="O39" s="5">
        <f>SUMIFS(District_IWS_Actuals!N$4:N$231,District_IWS_Actuals!$A$4:$A$231,$B39)</f>
        <v>61046</v>
      </c>
      <c r="P39" s="5">
        <f>SUMIFS(District_IWS_Actuals!O$4:O$231,District_IWS_Actuals!$A$4:$A$231,$B39)</f>
        <v>59343</v>
      </c>
      <c r="Q39" s="5">
        <f>SUMIFS(District_IWS_Actuals!P$4:P$231,District_IWS_Actuals!$A$4:$A$231,$B39)</f>
        <v>62639</v>
      </c>
      <c r="R39" s="5">
        <f>SUMIFS(District_IWS_Actuals!Q$4:Q$231,District_IWS_Actuals!$A$4:$A$231,$B39)</f>
        <v>63099</v>
      </c>
      <c r="S39" s="5"/>
      <c r="T39" s="3" t="s">
        <v>90</v>
      </c>
      <c r="U39" s="3" t="s">
        <v>82</v>
      </c>
      <c r="V39" s="5">
        <f>SUMIFS('UC WC supply forecast'!D$3:D$39,'UC WC supply forecast'!$B$3:$B$39,$B39)</f>
        <v>218.94700000000012</v>
      </c>
      <c r="W39" s="5">
        <f>SUMIFS('UC WC supply forecast'!E$3:E$39,'UC WC supply forecast'!$B$3:$B$39,$B39)</f>
        <v>219.26700000000008</v>
      </c>
      <c r="X39" s="5">
        <f>SUMIFS('UC WC supply forecast'!F$3:F$39,'UC WC supply forecast'!$B$3:$B$39,$B39)</f>
        <v>218</v>
      </c>
      <c r="Y39" s="5">
        <f>SUMIFS('UC WC supply forecast'!G$3:G$39,'UC WC supply forecast'!$B$3:$B$39,$B39)</f>
        <v>217.57000000000011</v>
      </c>
      <c r="Z39" s="5">
        <f>SUMIFS('UC WC supply forecast'!H$3:H$39,'UC WC supply forecast'!$B$3:$B$39,$B39)</f>
        <v>256.11899999999991</v>
      </c>
      <c r="AA39" s="5">
        <f>SUMIFS('UC WC supply forecast'!I$3:I$39,'UC WC supply forecast'!$B$3:$B$39,$B39)</f>
        <v>289.60000000000014</v>
      </c>
      <c r="AB39" s="5">
        <f>SUMIFS('UC WC supply forecast'!J$3:J$39,'UC WC supply forecast'!$B$3:$B$39,$B39)</f>
        <v>311.08000000000027</v>
      </c>
      <c r="AC39" s="5">
        <f>SUMIFS('UC WC supply forecast'!K$3:K$39,'UC WC supply forecast'!$B$3:$B$39,$B39)</f>
        <v>322.29000000000036</v>
      </c>
      <c r="AD39" s="5">
        <f>SUMIFS('UC WC supply forecast'!L$3:L$39,'UC WC supply forecast'!$B$3:$B$39,$B39)</f>
        <v>280.77000000000015</v>
      </c>
      <c r="AE39" s="5">
        <f>SUMIFS('UC WC supply forecast'!M$3:M$39,'UC WC supply forecast'!$B$3:$B$39,$B39)</f>
        <v>245.99000000000021</v>
      </c>
      <c r="AF39" s="5">
        <f>SUMIFS('UC WC supply forecast'!N$3:N$39,'UC WC supply forecast'!$B$3:$B$39,$B39)</f>
        <v>370.74000000000029</v>
      </c>
      <c r="AG39" s="5">
        <f>SUMIFS('UC WC supply forecast'!O$3:O$39,'UC WC supply forecast'!$B$3:$B$39,$B39)</f>
        <v>374.74000000000046</v>
      </c>
      <c r="AH39" s="5">
        <f>SUMIFS('UC WC supply forecast'!P$3:P$39,'UC WC supply forecast'!$B$3:$B$39,$B39)</f>
        <v>385.70000000000067</v>
      </c>
      <c r="AI39" s="5">
        <f>SUMIFS('UC WC supply forecast'!Q$3:Q$39,'UC WC supply forecast'!$B$3:$B$39,$B39)</f>
        <v>531.45000000000061</v>
      </c>
      <c r="AJ39" s="5"/>
      <c r="AK39" s="3" t="s">
        <v>90</v>
      </c>
      <c r="AL39" s="5">
        <f t="shared" si="14"/>
        <v>131.5478175083467</v>
      </c>
      <c r="AM39" s="5">
        <f t="shared" si="0"/>
        <v>132.21779839191484</v>
      </c>
      <c r="AN39" s="5">
        <f t="shared" si="1"/>
        <v>234.71559633027522</v>
      </c>
      <c r="AO39" s="5">
        <f t="shared" si="2"/>
        <v>299.5449740313461</v>
      </c>
      <c r="AP39" s="5">
        <f t="shared" si="3"/>
        <v>236.15975386441465</v>
      </c>
      <c r="AQ39" s="5">
        <f t="shared" si="4"/>
        <v>213.93991712707171</v>
      </c>
      <c r="AR39" s="5">
        <f t="shared" si="5"/>
        <v>203.03780378037786</v>
      </c>
      <c r="AS39" s="5">
        <f t="shared" si="6"/>
        <v>191.83964752241749</v>
      </c>
      <c r="AT39" s="5">
        <f t="shared" si="7"/>
        <v>212.13092566869668</v>
      </c>
      <c r="AU39" s="5">
        <f t="shared" si="8"/>
        <v>245.45713240375605</v>
      </c>
      <c r="AV39" s="5">
        <f t="shared" si="9"/>
        <v>164.65986945028848</v>
      </c>
      <c r="AW39" s="5">
        <f t="shared" si="10"/>
        <v>158.3577947376846</v>
      </c>
      <c r="AX39" s="5">
        <f t="shared" si="11"/>
        <v>162.4034223489756</v>
      </c>
      <c r="AY39" s="5">
        <f t="shared" si="12"/>
        <v>118.72988992379325</v>
      </c>
    </row>
    <row r="40" spans="1:51" x14ac:dyDescent="0.45">
      <c r="B40" s="3" t="s">
        <v>93</v>
      </c>
      <c r="C40" s="3" t="s">
        <v>82</v>
      </c>
      <c r="D40" s="5">
        <f>SUMIFS(District_IWS_Actuals!C$4:C$231,District_IWS_Actuals!$A$4:$A$231,$B40)</f>
        <v>28383</v>
      </c>
      <c r="E40" s="5">
        <f>SUMIFS(District_IWS_Actuals!D$4:D$231,District_IWS_Actuals!$A$4:$A$231,$B40)</f>
        <v>29605</v>
      </c>
      <c r="F40" s="5">
        <f>SUMIFS(District_IWS_Actuals!E$4:E$231,District_IWS_Actuals!$A$4:$A$231,$B40)</f>
        <v>29927</v>
      </c>
      <c r="G40" s="5">
        <f>SUMIFS(District_IWS_Actuals!F$4:F$231,District_IWS_Actuals!$A$4:$A$231,$B40)</f>
        <v>55325</v>
      </c>
      <c r="H40" s="5">
        <f>SUMIFS(District_IWS_Actuals!G$4:G$231,District_IWS_Actuals!$A$4:$A$231,$B40)</f>
        <v>80825</v>
      </c>
      <c r="I40" s="5">
        <f>SUMIFS(District_IWS_Actuals!H$4:H$231,District_IWS_Actuals!$A$4:$A$231,$B40)</f>
        <v>74424</v>
      </c>
      <c r="J40" s="5">
        <f>SUMIFS(District_IWS_Actuals!I$4:I$231,District_IWS_Actuals!$A$4:$A$231,$B40)</f>
        <v>76729</v>
      </c>
      <c r="K40" s="5">
        <f>SUMIFS(District_IWS_Actuals!J$4:J$231,District_IWS_Actuals!$A$4:$A$231,$B40)</f>
        <v>78685</v>
      </c>
      <c r="L40" s="5">
        <f>SUMIFS(District_IWS_Actuals!K$4:K$231,District_IWS_Actuals!$A$4:$A$231,$B40)</f>
        <v>76960</v>
      </c>
      <c r="M40" s="5">
        <f>SUMIFS(District_IWS_Actuals!L$4:L$231,District_IWS_Actuals!$A$4:$A$231,$B40)</f>
        <v>73522</v>
      </c>
      <c r="N40" s="5">
        <f>SUMIFS(District_IWS_Actuals!M$4:M$231,District_IWS_Actuals!$A$4:$A$231,$B40)</f>
        <v>75220</v>
      </c>
      <c r="O40" s="5">
        <f>SUMIFS(District_IWS_Actuals!N$4:N$231,District_IWS_Actuals!$A$4:$A$231,$B40)</f>
        <v>76242</v>
      </c>
      <c r="P40" s="5">
        <f>SUMIFS(District_IWS_Actuals!O$4:O$231,District_IWS_Actuals!$A$4:$A$231,$B40)</f>
        <v>74619</v>
      </c>
      <c r="Q40" s="5">
        <f>SUMIFS(District_IWS_Actuals!P$4:P$231,District_IWS_Actuals!$A$4:$A$231,$B40)</f>
        <v>75909</v>
      </c>
      <c r="R40" s="5">
        <f>SUMIFS(District_IWS_Actuals!Q$4:Q$231,District_IWS_Actuals!$A$4:$A$231,$B40)</f>
        <v>77146</v>
      </c>
      <c r="S40" s="5"/>
      <c r="T40" s="3" t="s">
        <v>93</v>
      </c>
      <c r="U40" s="3" t="s">
        <v>82</v>
      </c>
      <c r="V40" s="5">
        <f>SUMIFS('UC WC supply forecast'!D$3:D$39,'UC WC supply forecast'!$B$3:$B$39,$B40)</f>
        <v>216.07100000000017</v>
      </c>
      <c r="W40" s="5">
        <f>SUMIFS('UC WC supply forecast'!E$3:E$39,'UC WC supply forecast'!$B$3:$B$39,$B40)</f>
        <v>226.85000000000014</v>
      </c>
      <c r="X40" s="5">
        <f>SUMIFS('UC WC supply forecast'!F$3:F$39,'UC WC supply forecast'!$B$3:$B$39,$B40)</f>
        <v>210.696</v>
      </c>
      <c r="Y40" s="5">
        <f>SUMIFS('UC WC supply forecast'!G$3:G$39,'UC WC supply forecast'!$B$3:$B$39,$B40)</f>
        <v>190.81000000000003</v>
      </c>
      <c r="Z40" s="5">
        <f>SUMIFS('UC WC supply forecast'!H$3:H$39,'UC WC supply forecast'!$B$3:$B$39,$B40)</f>
        <v>258.45300000000015</v>
      </c>
      <c r="AA40" s="5">
        <f>SUMIFS('UC WC supply forecast'!I$3:I$39,'UC WC supply forecast'!$B$3:$B$39,$B40)</f>
        <v>316.60999999999996</v>
      </c>
      <c r="AB40" s="5">
        <f>SUMIFS('UC WC supply forecast'!J$3:J$39,'UC WC supply forecast'!$B$3:$B$39,$B40)</f>
        <v>322.99</v>
      </c>
      <c r="AC40" s="5">
        <f>SUMIFS('UC WC supply forecast'!K$3:K$39,'UC WC supply forecast'!$B$3:$B$39,$B40)</f>
        <v>349.25999999999988</v>
      </c>
      <c r="AD40" s="5">
        <f>SUMIFS('UC WC supply forecast'!L$3:L$39,'UC WC supply forecast'!$B$3:$B$39,$B40)</f>
        <v>398.95999999999992</v>
      </c>
      <c r="AE40" s="5">
        <f>SUMIFS('UC WC supply forecast'!M$3:M$39,'UC WC supply forecast'!$B$3:$B$39,$B40)</f>
        <v>447.16000000000014</v>
      </c>
      <c r="AF40" s="5">
        <f>SUMIFS('UC WC supply forecast'!N$3:N$39,'UC WC supply forecast'!$B$3:$B$39,$B40)</f>
        <v>464.11000000000024</v>
      </c>
      <c r="AG40" s="5">
        <f>SUMIFS('UC WC supply forecast'!O$3:O$39,'UC WC supply forecast'!$B$3:$B$39,$B40)</f>
        <v>509.02000000000044</v>
      </c>
      <c r="AH40" s="5">
        <f>SUMIFS('UC WC supply forecast'!P$3:P$39,'UC WC supply forecast'!$B$3:$B$39,$B40)</f>
        <v>637.67000000000041</v>
      </c>
      <c r="AI40" s="5">
        <f>SUMIFS('UC WC supply forecast'!Q$3:Q$39,'UC WC supply forecast'!$B$3:$B$39,$B40)</f>
        <v>783.88999999999885</v>
      </c>
      <c r="AJ40" s="5"/>
      <c r="AK40" s="3" t="s">
        <v>93</v>
      </c>
      <c r="AL40" s="5">
        <f t="shared" si="14"/>
        <v>137.01514779864016</v>
      </c>
      <c r="AM40" s="5">
        <f t="shared" si="0"/>
        <v>131.92417897288951</v>
      </c>
      <c r="AN40" s="5">
        <f t="shared" si="1"/>
        <v>262.58210882029084</v>
      </c>
      <c r="AO40" s="5">
        <f t="shared" si="2"/>
        <v>423.58891043446351</v>
      </c>
      <c r="AP40" s="5">
        <f t="shared" si="3"/>
        <v>287.95951294819542</v>
      </c>
      <c r="AQ40" s="5">
        <f t="shared" si="4"/>
        <v>242.34547234768331</v>
      </c>
      <c r="AR40" s="5">
        <f t="shared" si="5"/>
        <v>243.61435338555373</v>
      </c>
      <c r="AS40" s="5">
        <f t="shared" si="6"/>
        <v>220.35160052682824</v>
      </c>
      <c r="AT40" s="5">
        <f t="shared" si="7"/>
        <v>184.28413876077806</v>
      </c>
      <c r="AU40" s="5">
        <f t="shared" si="8"/>
        <v>168.21719295106891</v>
      </c>
      <c r="AV40" s="5">
        <f t="shared" si="9"/>
        <v>164.27571049966593</v>
      </c>
      <c r="AW40" s="5">
        <f t="shared" si="10"/>
        <v>146.59345408824788</v>
      </c>
      <c r="AX40" s="5">
        <f t="shared" si="11"/>
        <v>119.04119685730856</v>
      </c>
      <c r="AY40" s="5">
        <f t="shared" si="12"/>
        <v>98.414318335480885</v>
      </c>
    </row>
    <row r="41" spans="1:51" x14ac:dyDescent="0.45">
      <c r="D41" s="45">
        <f>SUM(D$4:D$40)-SUM(District_IWS_Actuals!C$4:C$40)</f>
        <v>0</v>
      </c>
      <c r="E41" s="45">
        <f>SUM(E$4:E$40)-SUM(District_IWS_Actuals!D$4:D$40)</f>
        <v>0</v>
      </c>
      <c r="F41" s="45">
        <f>SUM(F$4:F$40)-SUM(District_IWS_Actuals!E$4:E$40)</f>
        <v>0</v>
      </c>
      <c r="G41" s="45">
        <f>SUM(G$4:G$40)-SUM(District_IWS_Actuals!F$4:F$40)</f>
        <v>0</v>
      </c>
      <c r="H41" s="45">
        <f>SUM(H$4:H$40)-SUM(District_IWS_Actuals!G$4:G$40)</f>
        <v>0</v>
      </c>
      <c r="I41" s="45">
        <f>SUM(I$4:I$40)-SUM(District_IWS_Actuals!H$4:H$40)</f>
        <v>0</v>
      </c>
      <c r="J41" s="45">
        <f>SUM(J$4:J$40)-SUM(District_IWS_Actuals!I$4:I$40)</f>
        <v>0</v>
      </c>
      <c r="K41" s="45">
        <f>SUM(K$4:K$40)-SUM(District_IWS_Actuals!J$4:J$40)</f>
        <v>0</v>
      </c>
      <c r="L41" s="45">
        <f>SUM(L$4:L$40)-SUM(District_IWS_Actuals!K$4:K$40)</f>
        <v>0</v>
      </c>
      <c r="M41" s="45">
        <f>SUM(M$4:M$40)-SUM(District_IWS_Actuals!L$4:L$40)</f>
        <v>0</v>
      </c>
      <c r="N41" s="45">
        <f>SUM(N$4:N$40)-SUM(District_IWS_Actuals!M$4:M$40)</f>
        <v>0</v>
      </c>
      <c r="O41" s="45">
        <f>SUM(O$4:O$40)-SUM(District_IWS_Actuals!N$4:N$40)</f>
        <v>0</v>
      </c>
      <c r="P41" s="45">
        <f>SUM(P$4:P$40)-SUM(District_IWS_Actuals!O$4:O$40)</f>
        <v>0</v>
      </c>
      <c r="Q41" s="45">
        <f>SUM(Q$4:Q$40)-SUM(District_IWS_Actuals!P$4:P$40)</f>
        <v>0</v>
      </c>
      <c r="R41" s="45">
        <f>SUM(R$4:R$40)-SUM(District_IWS_Actuals!Q$4:Q$40)</f>
        <v>0</v>
      </c>
      <c r="S41" s="45"/>
      <c r="T41" s="46" t="s">
        <v>115</v>
      </c>
      <c r="V41" s="2">
        <f>SUM(V$4:V$40)-SUM('UC WC supply forecast'!D$3:D$39)</f>
        <v>0</v>
      </c>
      <c r="W41" s="2">
        <f>SUM(W$4:W$40)-SUM('UC WC supply forecast'!E$3:E$39)</f>
        <v>0</v>
      </c>
      <c r="X41" s="2">
        <f>SUM(X$4:X$40)-SUM('UC WC supply forecast'!F$3:F$39)</f>
        <v>0</v>
      </c>
      <c r="Y41" s="2">
        <f>SUM(Y$4:Y$40)-SUM('UC WC supply forecast'!G$3:G$39)</f>
        <v>0</v>
      </c>
      <c r="Z41" s="2">
        <f>SUM(Z$4:Z$40)-SUM('UC WC supply forecast'!H$3:H$39)</f>
        <v>0</v>
      </c>
      <c r="AA41" s="2">
        <f>SUM(AA$4:AA$40)-SUM('UC WC supply forecast'!I$3:I$39)</f>
        <v>0</v>
      </c>
      <c r="AB41" s="2">
        <f>SUM(AB$4:AB$40)-SUM('UC WC supply forecast'!J$3:J$39)</f>
        <v>0</v>
      </c>
      <c r="AC41" s="2">
        <f>SUM(AC$4:AC$40)-SUM('UC WC supply forecast'!K$3:K$39)</f>
        <v>0</v>
      </c>
      <c r="AD41" s="2">
        <f>SUM(AD$4:AD$40)-SUM('UC WC supply forecast'!L$3:L$39)</f>
        <v>0</v>
      </c>
      <c r="AE41" s="2">
        <f>SUM(AE$4:AE$40)-SUM('UC WC supply forecast'!M$3:M$39)</f>
        <v>0</v>
      </c>
      <c r="AF41" s="2">
        <f>SUM(AF$4:AF$40)-SUM('UC WC supply forecast'!N$3:N$39)</f>
        <v>0</v>
      </c>
      <c r="AG41" s="2">
        <f>SUM(AG$4:AG$40)-SUM('UC WC supply forecast'!O$3:O$39)</f>
        <v>0</v>
      </c>
      <c r="AH41" s="2">
        <f>SUM(AH$4:AH$40)-SUM('UC WC supply forecast'!P$3:P$39)</f>
        <v>0</v>
      </c>
      <c r="AI41" s="2">
        <f>SUM(AI$4:AI$40)-SUM('UC WC supply forecast'!Q$3:Q$39)</f>
        <v>0</v>
      </c>
      <c r="AK41" s="46"/>
    </row>
    <row r="42" spans="1:51" x14ac:dyDescent="0.45">
      <c r="T42" s="3" t="s">
        <v>116</v>
      </c>
      <c r="V42" s="5"/>
      <c r="W42" s="5"/>
      <c r="X42" s="5"/>
      <c r="Y42" s="5"/>
      <c r="Z42" s="5"/>
      <c r="AA42" s="5"/>
      <c r="AB42" s="5"/>
      <c r="AC42" s="5"/>
      <c r="AD42" s="5"/>
      <c r="AE42" s="5"/>
      <c r="AF42" s="5"/>
      <c r="AG42" s="5"/>
      <c r="AH42" s="5"/>
      <c r="AI42" s="5"/>
    </row>
    <row r="43" spans="1:51" x14ac:dyDescent="0.45">
      <c r="A43" s="3" t="s">
        <v>117</v>
      </c>
      <c r="C43" s="43" t="s">
        <v>50</v>
      </c>
      <c r="D43" s="22">
        <v>43831</v>
      </c>
      <c r="E43" s="22">
        <v>43862</v>
      </c>
      <c r="F43" s="22">
        <v>43891</v>
      </c>
      <c r="G43" s="22">
        <v>43922</v>
      </c>
      <c r="H43" s="22">
        <v>43952</v>
      </c>
      <c r="I43" s="22">
        <v>43983</v>
      </c>
      <c r="J43" s="22">
        <v>44013</v>
      </c>
      <c r="K43" s="22">
        <v>44044</v>
      </c>
      <c r="L43" s="22">
        <v>44075</v>
      </c>
      <c r="M43" s="22">
        <v>44105</v>
      </c>
      <c r="N43" s="22">
        <v>44136</v>
      </c>
      <c r="O43" s="22">
        <v>44166</v>
      </c>
      <c r="P43" s="22">
        <v>44197</v>
      </c>
      <c r="Q43" s="22">
        <v>44228</v>
      </c>
      <c r="R43" s="22">
        <v>44256</v>
      </c>
      <c r="U43" s="43" t="s">
        <v>50</v>
      </c>
      <c r="V43" s="22">
        <v>43862</v>
      </c>
      <c r="W43" s="22">
        <v>43891</v>
      </c>
      <c r="X43" s="22">
        <v>43922</v>
      </c>
      <c r="Y43" s="22">
        <v>43952</v>
      </c>
      <c r="Z43" s="22">
        <v>43983</v>
      </c>
      <c r="AA43" s="22">
        <v>44013</v>
      </c>
      <c r="AB43" s="22">
        <v>44044</v>
      </c>
      <c r="AC43" s="22">
        <v>44075</v>
      </c>
      <c r="AD43" s="22">
        <v>44105</v>
      </c>
      <c r="AE43" s="22">
        <v>44136</v>
      </c>
      <c r="AF43" s="22">
        <v>44166</v>
      </c>
      <c r="AG43" s="22">
        <v>44197</v>
      </c>
      <c r="AH43" s="22">
        <v>44228</v>
      </c>
      <c r="AI43" s="22">
        <v>44256</v>
      </c>
      <c r="AJ43" s="22"/>
      <c r="AK43" s="43" t="s">
        <v>50</v>
      </c>
      <c r="AL43" s="22">
        <v>43862</v>
      </c>
      <c r="AM43" s="22">
        <v>43891</v>
      </c>
      <c r="AN43" s="22">
        <v>43922</v>
      </c>
      <c r="AO43" s="22">
        <v>43952</v>
      </c>
      <c r="AP43" s="22">
        <v>43983</v>
      </c>
      <c r="AQ43" s="22">
        <v>44013</v>
      </c>
      <c r="AR43" s="22">
        <v>44044</v>
      </c>
      <c r="AS43" s="22">
        <v>44075</v>
      </c>
      <c r="AT43" s="22">
        <v>44105</v>
      </c>
      <c r="AU43" s="22">
        <v>44136</v>
      </c>
      <c r="AV43" s="22">
        <v>44166</v>
      </c>
      <c r="AW43" s="22">
        <v>44197</v>
      </c>
      <c r="AX43" s="22">
        <v>44228</v>
      </c>
      <c r="AY43" s="22">
        <v>44256</v>
      </c>
    </row>
    <row r="44" spans="1:51" x14ac:dyDescent="0.45">
      <c r="C44" s="3" t="s">
        <v>52</v>
      </c>
      <c r="D44" s="5">
        <f>SUMIFS(D$4:D$40,$C$4:$C$40,$C44)</f>
        <v>213588</v>
      </c>
      <c r="E44" s="5">
        <f t="shared" ref="E44:Q50" si="16">SUMIFS(E$4:E$40,$C$4:$C$40,$C44)</f>
        <v>221625</v>
      </c>
      <c r="F44" s="5">
        <f t="shared" si="16"/>
        <v>225032</v>
      </c>
      <c r="G44" s="5">
        <f t="shared" si="16"/>
        <v>358010</v>
      </c>
      <c r="H44" s="5">
        <f t="shared" si="16"/>
        <v>452380</v>
      </c>
      <c r="I44" s="5">
        <f t="shared" si="16"/>
        <v>437230</v>
      </c>
      <c r="J44" s="5">
        <f t="shared" si="16"/>
        <v>444190</v>
      </c>
      <c r="K44" s="5">
        <f t="shared" si="16"/>
        <v>449144</v>
      </c>
      <c r="L44" s="5">
        <f t="shared" si="16"/>
        <v>441363</v>
      </c>
      <c r="M44" s="5">
        <f t="shared" si="16"/>
        <v>431009</v>
      </c>
      <c r="N44" s="5">
        <f>SUMIFS(N$4:N$40,$C$4:$C$40,$C44)</f>
        <v>435967</v>
      </c>
      <c r="O44" s="5">
        <f t="shared" si="16"/>
        <v>434954</v>
      </c>
      <c r="P44" s="5">
        <f t="shared" si="16"/>
        <v>426422</v>
      </c>
      <c r="Q44" s="5">
        <f t="shared" si="16"/>
        <v>451192</v>
      </c>
      <c r="R44" s="5">
        <f t="shared" ref="R44:R50" si="17">SUMIFS(R$4:R$40,$C$4:$C$40,$C44)</f>
        <v>457295</v>
      </c>
      <c r="U44" s="3" t="s">
        <v>52</v>
      </c>
      <c r="V44" s="5">
        <f>SUMIFS('UC WC supply forecast'!D$3:D$39,'UC WC supply forecast'!$C$3:$C$39,$U44)</f>
        <v>1995.4000000000019</v>
      </c>
      <c r="W44" s="5">
        <f>SUMIFS('UC WC supply forecast'!E$3:E$39,'UC WC supply forecast'!$C$3:$C$39,$U44)</f>
        <v>1960.4730000000015</v>
      </c>
      <c r="X44" s="5">
        <f>SUMIFS('UC WC supply forecast'!F$3:F$39,'UC WC supply forecast'!$C$3:$C$39,$U44)</f>
        <v>1936.4900000000014</v>
      </c>
      <c r="Y44" s="5">
        <f>SUMIFS('UC WC supply forecast'!G$3:G$39,'UC WC supply forecast'!$C$3:$C$39,$U44)</f>
        <v>2330.9100000000003</v>
      </c>
      <c r="Z44" s="5">
        <f>SUMIFS('UC WC supply forecast'!H$3:H$39,'UC WC supply forecast'!$C$3:$C$39,$U44)</f>
        <v>2413.7980000000007</v>
      </c>
      <c r="AA44" s="5">
        <f>SUMIFS('UC WC supply forecast'!I$3:I$39,'UC WC supply forecast'!$C$3:$C$39,$U44)</f>
        <v>2228.0400000000013</v>
      </c>
      <c r="AB44" s="5">
        <f>SUMIFS('UC WC supply forecast'!J$3:J$39,'UC WC supply forecast'!$C$3:$C$39,$U44)</f>
        <v>2333.5800000000017</v>
      </c>
      <c r="AC44" s="5">
        <f>SUMIFS('UC WC supply forecast'!K$3:K$39,'UC WC supply forecast'!$C$3:$C$39,$U44)</f>
        <v>2433.9600000000014</v>
      </c>
      <c r="AD44" s="5">
        <f>SUMIFS('UC WC supply forecast'!L$3:L$39,'UC WC supply forecast'!$C$3:$C$39,$U44)</f>
        <v>2496.4100000000017</v>
      </c>
      <c r="AE44" s="5">
        <f>SUMIFS('UC WC supply forecast'!M$3:M$39,'UC WC supply forecast'!$C$3:$C$39,$U44)</f>
        <v>2538.5400000000013</v>
      </c>
      <c r="AF44" s="5">
        <f>SUMIFS('UC WC supply forecast'!N$3:N$39,'UC WC supply forecast'!$C$3:$C$39,$U44)</f>
        <v>2584.690000000001</v>
      </c>
      <c r="AG44" s="5">
        <f>SUMIFS('UC WC supply forecast'!O$3:O$39,'UC WC supply forecast'!$C$3:$C$39,$U44)</f>
        <v>2841.6600000000008</v>
      </c>
      <c r="AH44" s="5">
        <f>SUMIFS('UC WC supply forecast'!P$3:P$39,'UC WC supply forecast'!$C$3:$C$39,$U44)</f>
        <v>2993.3600000000015</v>
      </c>
      <c r="AI44" s="5">
        <f>SUMIFS('UC WC supply forecast'!Q$3:Q$39,'UC WC supply forecast'!$C$3:$C$39,$U44)</f>
        <v>3319.5600000000022</v>
      </c>
      <c r="AJ44" s="5"/>
      <c r="AK44" s="3" t="s">
        <v>52</v>
      </c>
      <c r="AL44" s="113">
        <f>D44/V44</f>
        <v>107.04019244261792</v>
      </c>
      <c r="AM44" s="113">
        <f t="shared" ref="AM44:AY50" si="18">E44/W44</f>
        <v>113.04669842430874</v>
      </c>
      <c r="AN44" s="113">
        <f t="shared" si="18"/>
        <v>116.20612551575265</v>
      </c>
      <c r="AO44" s="113">
        <f t="shared" si="18"/>
        <v>153.59237379392596</v>
      </c>
      <c r="AP44" s="113">
        <f t="shared" si="18"/>
        <v>187.4141912454977</v>
      </c>
      <c r="AQ44" s="113">
        <f t="shared" si="18"/>
        <v>196.23974434929343</v>
      </c>
      <c r="AR44" s="113">
        <f t="shared" si="18"/>
        <v>190.34702045783717</v>
      </c>
      <c r="AS44" s="113">
        <f t="shared" si="18"/>
        <v>184.53220266561479</v>
      </c>
      <c r="AT44" s="113">
        <f t="shared" si="18"/>
        <v>176.79908348388273</v>
      </c>
      <c r="AU44" s="113">
        <f t="shared" si="18"/>
        <v>169.78617630606561</v>
      </c>
      <c r="AV44" s="113">
        <f t="shared" si="18"/>
        <v>168.67283890911477</v>
      </c>
      <c r="AW44" s="113">
        <f t="shared" si="18"/>
        <v>153.0633502952499</v>
      </c>
      <c r="AX44" s="113">
        <f t="shared" si="18"/>
        <v>142.45596921185549</v>
      </c>
      <c r="AY44" s="113">
        <f t="shared" si="18"/>
        <v>135.91921820964214</v>
      </c>
    </row>
    <row r="45" spans="1:51" x14ac:dyDescent="0.45">
      <c r="C45" s="3" t="s">
        <v>59</v>
      </c>
      <c r="D45" s="5">
        <f t="shared" ref="D45:D50" si="19">SUMIFS(D$4:D$40,$C$4:$C$40,$C45)</f>
        <v>50651</v>
      </c>
      <c r="E45" s="5">
        <f t="shared" si="16"/>
        <v>52190</v>
      </c>
      <c r="F45" s="5">
        <f t="shared" si="16"/>
        <v>52316</v>
      </c>
      <c r="G45" s="5">
        <f t="shared" si="16"/>
        <v>92318</v>
      </c>
      <c r="H45" s="5">
        <f t="shared" si="16"/>
        <v>105406</v>
      </c>
      <c r="I45" s="5">
        <f t="shared" si="16"/>
        <v>101389</v>
      </c>
      <c r="J45" s="5">
        <f t="shared" si="16"/>
        <v>104303</v>
      </c>
      <c r="K45" s="5">
        <f t="shared" si="16"/>
        <v>104986</v>
      </c>
      <c r="L45" s="5">
        <f t="shared" si="16"/>
        <v>101726</v>
      </c>
      <c r="M45" s="5">
        <f t="shared" si="16"/>
        <v>97997</v>
      </c>
      <c r="N45" s="5">
        <f t="shared" si="16"/>
        <v>99151</v>
      </c>
      <c r="O45" s="5">
        <f t="shared" si="16"/>
        <v>98116</v>
      </c>
      <c r="P45" s="5">
        <f t="shared" si="16"/>
        <v>95713</v>
      </c>
      <c r="Q45" s="5">
        <f t="shared" si="16"/>
        <v>100489</v>
      </c>
      <c r="R45" s="5">
        <f t="shared" si="17"/>
        <v>101235</v>
      </c>
      <c r="U45" s="3" t="s">
        <v>59</v>
      </c>
      <c r="V45" s="5">
        <f>SUMIFS('UC WC supply forecast'!D$3:D$39,'UC WC supply forecast'!$C$3:$C$39,$U45)</f>
        <v>549.69000000000017</v>
      </c>
      <c r="W45" s="5">
        <f>SUMIFS('UC WC supply forecast'!E$3:E$39,'UC WC supply forecast'!$C$3:$C$39,$U45)</f>
        <v>547.38200000000006</v>
      </c>
      <c r="X45" s="5">
        <f>SUMIFS('UC WC supply forecast'!F$3:F$39,'UC WC supply forecast'!$C$3:$C$39,$U45)</f>
        <v>629.89700000000016</v>
      </c>
      <c r="Y45" s="5">
        <f>SUMIFS('UC WC supply forecast'!G$3:G$39,'UC WC supply forecast'!$C$3:$C$39,$U45)</f>
        <v>630.18000000000052</v>
      </c>
      <c r="Z45" s="5">
        <f>SUMIFS('UC WC supply forecast'!H$3:H$39,'UC WC supply forecast'!$C$3:$C$39,$U45)</f>
        <v>588.04900000000021</v>
      </c>
      <c r="AA45" s="5">
        <f>SUMIFS('UC WC supply forecast'!I$3:I$39,'UC WC supply forecast'!$C$3:$C$39,$U45)</f>
        <v>676.52000000000021</v>
      </c>
      <c r="AB45" s="5">
        <f>SUMIFS('UC WC supply forecast'!J$3:J$39,'UC WC supply forecast'!$C$3:$C$39,$U45)</f>
        <v>679.33000000000015</v>
      </c>
      <c r="AC45" s="5">
        <f>SUMIFS('UC WC supply forecast'!K$3:K$39,'UC WC supply forecast'!$C$3:$C$39,$U45)</f>
        <v>741.99000000000035</v>
      </c>
      <c r="AD45" s="5">
        <f>SUMIFS('UC WC supply forecast'!L$3:L$39,'UC WC supply forecast'!$C$3:$C$39,$U45)</f>
        <v>798.37999999999988</v>
      </c>
      <c r="AE45" s="5">
        <f>SUMIFS('UC WC supply forecast'!M$3:M$39,'UC WC supply forecast'!$C$3:$C$39,$U45)</f>
        <v>920.00000000000011</v>
      </c>
      <c r="AF45" s="5">
        <f>SUMIFS('UC WC supply forecast'!N$3:N$39,'UC WC supply forecast'!$C$3:$C$39,$U45)</f>
        <v>933.03000000000065</v>
      </c>
      <c r="AG45" s="5">
        <f>SUMIFS('UC WC supply forecast'!O$3:O$39,'UC WC supply forecast'!$C$3:$C$39,$U45)</f>
        <v>945.08000000000095</v>
      </c>
      <c r="AH45" s="5">
        <f>SUMIFS('UC WC supply forecast'!P$3:P$39,'UC WC supply forecast'!$C$3:$C$39,$U45)</f>
        <v>957.33000000000095</v>
      </c>
      <c r="AI45" s="5">
        <f>SUMIFS('UC WC supply forecast'!Q$3:Q$39,'UC WC supply forecast'!$C$3:$C$39,$U45)</f>
        <v>1002.1900000000013</v>
      </c>
      <c r="AJ45" s="5"/>
      <c r="AK45" s="3" t="s">
        <v>59</v>
      </c>
      <c r="AL45" s="113">
        <f t="shared" ref="AL45:AL50" si="20">D45/V45</f>
        <v>92.144663355709554</v>
      </c>
      <c r="AM45" s="113">
        <f t="shared" si="18"/>
        <v>95.34475010139171</v>
      </c>
      <c r="AN45" s="113">
        <f t="shared" si="18"/>
        <v>83.054848649858613</v>
      </c>
      <c r="AO45" s="113">
        <f t="shared" si="18"/>
        <v>146.49465232155879</v>
      </c>
      <c r="AP45" s="113">
        <f t="shared" si="18"/>
        <v>179.24696751461181</v>
      </c>
      <c r="AQ45" s="113">
        <f t="shared" si="18"/>
        <v>149.86844439188786</v>
      </c>
      <c r="AR45" s="113">
        <f t="shared" si="18"/>
        <v>153.53804483829651</v>
      </c>
      <c r="AS45" s="113">
        <f t="shared" si="18"/>
        <v>141.49247294437924</v>
      </c>
      <c r="AT45" s="113">
        <f t="shared" si="18"/>
        <v>127.41551642075204</v>
      </c>
      <c r="AU45" s="113">
        <f t="shared" si="18"/>
        <v>106.51847826086956</v>
      </c>
      <c r="AV45" s="113">
        <f t="shared" si="18"/>
        <v>106.26775130488829</v>
      </c>
      <c r="AW45" s="113">
        <f t="shared" si="18"/>
        <v>103.81766622931382</v>
      </c>
      <c r="AX45" s="113">
        <f t="shared" si="18"/>
        <v>99.97910856235562</v>
      </c>
      <c r="AY45" s="113">
        <f t="shared" si="18"/>
        <v>100.26940999211713</v>
      </c>
    </row>
    <row r="46" spans="1:51" x14ac:dyDescent="0.45">
      <c r="C46" s="3" t="s">
        <v>64</v>
      </c>
      <c r="D46" s="5">
        <f t="shared" si="19"/>
        <v>212129</v>
      </c>
      <c r="E46" s="5">
        <f t="shared" si="16"/>
        <v>221447</v>
      </c>
      <c r="F46" s="5">
        <f t="shared" si="16"/>
        <v>226285</v>
      </c>
      <c r="G46" s="5">
        <f t="shared" si="16"/>
        <v>372616</v>
      </c>
      <c r="H46" s="5">
        <f t="shared" si="16"/>
        <v>441916</v>
      </c>
      <c r="I46" s="5">
        <f t="shared" si="16"/>
        <v>429191</v>
      </c>
      <c r="J46" s="5">
        <f t="shared" si="16"/>
        <v>434329</v>
      </c>
      <c r="K46" s="5">
        <f t="shared" si="16"/>
        <v>436354</v>
      </c>
      <c r="L46" s="5">
        <f t="shared" si="16"/>
        <v>429035</v>
      </c>
      <c r="M46" s="5">
        <f t="shared" si="16"/>
        <v>421647</v>
      </c>
      <c r="N46" s="5">
        <f t="shared" si="16"/>
        <v>427688</v>
      </c>
      <c r="O46" s="5">
        <f t="shared" si="16"/>
        <v>427217</v>
      </c>
      <c r="P46" s="5">
        <f t="shared" si="16"/>
        <v>421741</v>
      </c>
      <c r="Q46" s="5">
        <f t="shared" si="16"/>
        <v>439958</v>
      </c>
      <c r="R46" s="5">
        <f t="shared" si="17"/>
        <v>446057</v>
      </c>
      <c r="U46" s="3" t="s">
        <v>64</v>
      </c>
      <c r="V46" s="5">
        <f>SUMIFS('UC WC supply forecast'!D$3:D$39,'UC WC supply forecast'!$C$3:$C$39,$U46)</f>
        <v>1713.0049999999999</v>
      </c>
      <c r="W46" s="5">
        <f>SUMIFS('UC WC supply forecast'!E$3:E$39,'UC WC supply forecast'!$C$3:$C$39,$U46)</f>
        <v>1716.3510000000006</v>
      </c>
      <c r="X46" s="5">
        <f>SUMIFS('UC WC supply forecast'!F$3:F$39,'UC WC supply forecast'!$C$3:$C$39,$U46)</f>
        <v>1629.7920000000008</v>
      </c>
      <c r="Y46" s="5">
        <f>SUMIFS('UC WC supply forecast'!G$3:G$39,'UC WC supply forecast'!$C$3:$C$39,$U46)</f>
        <v>1917.4500000000016</v>
      </c>
      <c r="Z46" s="5">
        <f>SUMIFS('UC WC supply forecast'!H$3:H$39,'UC WC supply forecast'!$C$3:$C$39,$U46)</f>
        <v>2214.8960000000006</v>
      </c>
      <c r="AA46" s="5">
        <f>SUMIFS('UC WC supply forecast'!I$3:I$39,'UC WC supply forecast'!$C$3:$C$39,$U46)</f>
        <v>2355.7700000000009</v>
      </c>
      <c r="AB46" s="5">
        <f>SUMIFS('UC WC supply forecast'!J$3:J$39,'UC WC supply forecast'!$C$3:$C$39,$U46)</f>
        <v>2340.6800000000012</v>
      </c>
      <c r="AC46" s="5">
        <f>SUMIFS('UC WC supply forecast'!K$3:K$39,'UC WC supply forecast'!$C$3:$C$39,$U46)</f>
        <v>2519.6400000000012</v>
      </c>
      <c r="AD46" s="5">
        <f>SUMIFS('UC WC supply forecast'!L$3:L$39,'UC WC supply forecast'!$C$3:$C$39,$U46)</f>
        <v>2629.860000000001</v>
      </c>
      <c r="AE46" s="5">
        <f>SUMIFS('UC WC supply forecast'!M$3:M$39,'UC WC supply forecast'!$C$3:$C$39,$U46)</f>
        <v>2845.7000000000007</v>
      </c>
      <c r="AF46" s="5">
        <f>SUMIFS('UC WC supply forecast'!N$3:N$39,'UC WC supply forecast'!$C$3:$C$39,$U46)</f>
        <v>3295.8</v>
      </c>
      <c r="AG46" s="5">
        <f>SUMIFS('UC WC supply forecast'!O$3:O$39,'UC WC supply forecast'!$C$3:$C$39,$U46)</f>
        <v>3413.9999999999982</v>
      </c>
      <c r="AH46" s="5">
        <f>SUMIFS('UC WC supply forecast'!P$3:P$39,'UC WC supply forecast'!$C$3:$C$39,$U46)</f>
        <v>3611.8499999999963</v>
      </c>
      <c r="AI46" s="5">
        <f>SUMIFS('UC WC supply forecast'!Q$3:Q$39,'UC WC supply forecast'!$C$3:$C$39,$U46)</f>
        <v>3951.0699999999943</v>
      </c>
      <c r="AJ46" s="5"/>
      <c r="AK46" s="3" t="s">
        <v>64</v>
      </c>
      <c r="AL46" s="113">
        <f t="shared" si="20"/>
        <v>123.8344313063885</v>
      </c>
      <c r="AM46" s="113">
        <f t="shared" si="18"/>
        <v>129.02197743934656</v>
      </c>
      <c r="AN46" s="113">
        <f t="shared" si="18"/>
        <v>138.84287074669643</v>
      </c>
      <c r="AO46" s="113">
        <f t="shared" si="18"/>
        <v>194.32892643875965</v>
      </c>
      <c r="AP46" s="113">
        <f t="shared" si="18"/>
        <v>199.51997746169567</v>
      </c>
      <c r="AQ46" s="113">
        <f>I46/AA46</f>
        <v>182.1871405103214</v>
      </c>
      <c r="AR46" s="113">
        <f t="shared" si="18"/>
        <v>185.55676128304586</v>
      </c>
      <c r="AS46" s="113">
        <f t="shared" si="18"/>
        <v>173.18108936197225</v>
      </c>
      <c r="AT46" s="113">
        <f t="shared" si="18"/>
        <v>163.13986295848443</v>
      </c>
      <c r="AU46" s="113">
        <f t="shared" si="18"/>
        <v>148.16987033067431</v>
      </c>
      <c r="AV46" s="113">
        <f t="shared" si="18"/>
        <v>129.76758298440438</v>
      </c>
      <c r="AW46" s="113">
        <f t="shared" si="18"/>
        <v>125.13678968951383</v>
      </c>
      <c r="AX46" s="113">
        <f t="shared" si="18"/>
        <v>116.76592328031353</v>
      </c>
      <c r="AY46" s="113">
        <f t="shared" si="18"/>
        <v>111.3516085516077</v>
      </c>
    </row>
    <row r="47" spans="1:51" x14ac:dyDescent="0.45">
      <c r="C47" s="3" t="s">
        <v>67</v>
      </c>
      <c r="D47" s="5">
        <f t="shared" si="19"/>
        <v>85423</v>
      </c>
      <c r="E47" s="5">
        <f t="shared" si="16"/>
        <v>88866</v>
      </c>
      <c r="F47" s="5">
        <f t="shared" si="16"/>
        <v>89869</v>
      </c>
      <c r="G47" s="5">
        <f t="shared" si="16"/>
        <v>145928</v>
      </c>
      <c r="H47" s="5">
        <f t="shared" si="16"/>
        <v>161190</v>
      </c>
      <c r="I47" s="5">
        <f t="shared" si="16"/>
        <v>156751</v>
      </c>
      <c r="J47" s="5">
        <f t="shared" si="16"/>
        <v>157981</v>
      </c>
      <c r="K47" s="5">
        <f t="shared" si="16"/>
        <v>159058</v>
      </c>
      <c r="L47" s="5">
        <f t="shared" si="16"/>
        <v>155752</v>
      </c>
      <c r="M47" s="5">
        <f t="shared" si="16"/>
        <v>152271</v>
      </c>
      <c r="N47" s="5">
        <f t="shared" si="16"/>
        <v>152714</v>
      </c>
      <c r="O47" s="5">
        <f t="shared" si="16"/>
        <v>151519</v>
      </c>
      <c r="P47" s="5">
        <f t="shared" si="16"/>
        <v>149839</v>
      </c>
      <c r="Q47" s="5">
        <f t="shared" si="16"/>
        <v>156175</v>
      </c>
      <c r="R47" s="5">
        <f t="shared" si="17"/>
        <v>157129</v>
      </c>
      <c r="U47" s="3" t="s">
        <v>67</v>
      </c>
      <c r="V47" s="5">
        <f>SUMIFS('UC WC supply forecast'!D$3:D$39,'UC WC supply forecast'!$C$3:$C$39,$U47)</f>
        <v>827.64700000000062</v>
      </c>
      <c r="W47" s="5">
        <f>SUMIFS('UC WC supply forecast'!E$3:E$39,'UC WC supply forecast'!$C$3:$C$39,$U47)</f>
        <v>845.37600000000054</v>
      </c>
      <c r="X47" s="5">
        <f>SUMIFS('UC WC supply forecast'!F$3:F$39,'UC WC supply forecast'!$C$3:$C$39,$U47)</f>
        <v>598.81400000000019</v>
      </c>
      <c r="Y47" s="5">
        <f>SUMIFS('UC WC supply forecast'!G$3:G$39,'UC WC supply forecast'!$C$3:$C$39,$U47)</f>
        <v>697.5600000000004</v>
      </c>
      <c r="Z47" s="5">
        <f>SUMIFS('UC WC supply forecast'!H$3:H$39,'UC WC supply forecast'!$C$3:$C$39,$U47)</f>
        <v>1011.7880000000004</v>
      </c>
      <c r="AA47" s="5">
        <f>SUMIFS('UC WC supply forecast'!I$3:I$39,'UC WC supply forecast'!$C$3:$C$39,$U47)</f>
        <v>1068.4900000000007</v>
      </c>
      <c r="AB47" s="5">
        <f>SUMIFS('UC WC supply forecast'!J$3:J$39,'UC WC supply forecast'!$C$3:$C$39,$U47)</f>
        <v>1035.7400000000002</v>
      </c>
      <c r="AC47" s="5">
        <f>SUMIFS('UC WC supply forecast'!K$3:K$39,'UC WC supply forecast'!$C$3:$C$39,$U47)</f>
        <v>1104.0500000000004</v>
      </c>
      <c r="AD47" s="5">
        <f>SUMIFS('UC WC supply forecast'!L$3:L$39,'UC WC supply forecast'!$C$3:$C$39,$U47)</f>
        <v>1148.5700000000002</v>
      </c>
      <c r="AE47" s="5">
        <f>SUMIFS('UC WC supply forecast'!M$3:M$39,'UC WC supply forecast'!$C$3:$C$39,$U47)</f>
        <v>1236.9499999999998</v>
      </c>
      <c r="AF47" s="5">
        <f>SUMIFS('UC WC supply forecast'!N$3:N$39,'UC WC supply forecast'!$C$3:$C$39,$U47)</f>
        <v>1373.38</v>
      </c>
      <c r="AG47" s="5">
        <f>SUMIFS('UC WC supply forecast'!O$3:O$39,'UC WC supply forecast'!$C$3:$C$39,$U47)</f>
        <v>1388.31</v>
      </c>
      <c r="AH47" s="5">
        <f>SUMIFS('UC WC supply forecast'!P$3:P$39,'UC WC supply forecast'!$C$3:$C$39,$U47)</f>
        <v>1370.5200000000002</v>
      </c>
      <c r="AI47" s="5">
        <f>SUMIFS('UC WC supply forecast'!Q$3:Q$39,'UC WC supply forecast'!$C$3:$C$39,$U47)</f>
        <v>1424.4099999999999</v>
      </c>
      <c r="AJ47" s="5"/>
      <c r="AK47" s="3" t="s">
        <v>67</v>
      </c>
      <c r="AL47" s="113">
        <f t="shared" si="20"/>
        <v>103.21187656090089</v>
      </c>
      <c r="AM47" s="113">
        <f>E47/W47</f>
        <v>105.12008857597085</v>
      </c>
      <c r="AN47" s="113">
        <f t="shared" si="18"/>
        <v>150.07832148212964</v>
      </c>
      <c r="AO47" s="113">
        <f t="shared" si="18"/>
        <v>209.19777510178324</v>
      </c>
      <c r="AP47" s="113">
        <f t="shared" si="18"/>
        <v>159.31202979280238</v>
      </c>
      <c r="AQ47" s="113">
        <f t="shared" si="18"/>
        <v>146.70329156098785</v>
      </c>
      <c r="AR47" s="113">
        <f t="shared" si="18"/>
        <v>152.52959236874116</v>
      </c>
      <c r="AS47" s="113">
        <f t="shared" si="18"/>
        <v>144.06775055477556</v>
      </c>
      <c r="AT47" s="113">
        <f t="shared" si="18"/>
        <v>135.60514378749227</v>
      </c>
      <c r="AU47" s="113">
        <f t="shared" si="18"/>
        <v>123.10198472048185</v>
      </c>
      <c r="AV47" s="113">
        <f t="shared" si="18"/>
        <v>111.19573606722101</v>
      </c>
      <c r="AW47" s="113">
        <f t="shared" si="18"/>
        <v>109.13916920572495</v>
      </c>
      <c r="AX47" s="113">
        <f t="shared" si="18"/>
        <v>109.33003531506287</v>
      </c>
      <c r="AY47" s="113">
        <f t="shared" si="18"/>
        <v>109.64188681629588</v>
      </c>
    </row>
    <row r="48" spans="1:51" x14ac:dyDescent="0.45">
      <c r="C48" s="3" t="s">
        <v>75</v>
      </c>
      <c r="D48" s="5">
        <f t="shared" si="19"/>
        <v>95294</v>
      </c>
      <c r="E48" s="5">
        <f t="shared" si="16"/>
        <v>98049</v>
      </c>
      <c r="F48" s="5">
        <f t="shared" si="16"/>
        <v>98265</v>
      </c>
      <c r="G48" s="5">
        <f t="shared" si="16"/>
        <v>163791</v>
      </c>
      <c r="H48" s="5">
        <f t="shared" si="16"/>
        <v>188665</v>
      </c>
      <c r="I48" s="5">
        <f t="shared" si="16"/>
        <v>185925</v>
      </c>
      <c r="J48" s="5">
        <f t="shared" si="16"/>
        <v>193507</v>
      </c>
      <c r="K48" s="5">
        <f t="shared" si="16"/>
        <v>195390</v>
      </c>
      <c r="L48" s="5">
        <f t="shared" si="16"/>
        <v>186805</v>
      </c>
      <c r="M48" s="5">
        <f t="shared" si="16"/>
        <v>179770</v>
      </c>
      <c r="N48" s="5">
        <f t="shared" si="16"/>
        <v>181787</v>
      </c>
      <c r="O48" s="5">
        <f t="shared" si="16"/>
        <v>179878</v>
      </c>
      <c r="P48" s="5">
        <f t="shared" si="16"/>
        <v>178540</v>
      </c>
      <c r="Q48" s="5">
        <f t="shared" si="16"/>
        <v>186213</v>
      </c>
      <c r="R48" s="5">
        <f t="shared" si="17"/>
        <v>188800</v>
      </c>
      <c r="U48" s="3" t="s">
        <v>75</v>
      </c>
      <c r="V48" s="5">
        <f>SUMIFS('UC WC supply forecast'!D$3:D$39,'UC WC supply forecast'!$C$3:$C$39,$U48)</f>
        <v>861.32400000000007</v>
      </c>
      <c r="W48" s="5">
        <f>SUMIFS('UC WC supply forecast'!E$3:E$39,'UC WC supply forecast'!$C$3:$C$39,$U48)</f>
        <v>875.29900000000009</v>
      </c>
      <c r="X48" s="5">
        <f>SUMIFS('UC WC supply forecast'!F$3:F$39,'UC WC supply forecast'!$C$3:$C$39,$U48)</f>
        <v>1042.1480000000001</v>
      </c>
      <c r="Y48" s="5">
        <f>SUMIFS('UC WC supply forecast'!G$3:G$39,'UC WC supply forecast'!$C$3:$C$39,$U48)</f>
        <v>1171.5700000000002</v>
      </c>
      <c r="Z48" s="5">
        <f>SUMIFS('UC WC supply forecast'!H$3:H$39,'UC WC supply forecast'!$C$3:$C$39,$U48)</f>
        <v>983.01300000000026</v>
      </c>
      <c r="AA48" s="5">
        <f>SUMIFS('UC WC supply forecast'!I$3:I$39,'UC WC supply forecast'!$C$3:$C$39,$U48)</f>
        <v>1112.7800000000002</v>
      </c>
      <c r="AB48" s="5">
        <f>SUMIFS('UC WC supply forecast'!J$3:J$39,'UC WC supply forecast'!$C$3:$C$39,$U48)</f>
        <v>1193.7200000000007</v>
      </c>
      <c r="AC48" s="5">
        <f>SUMIFS('UC WC supply forecast'!K$3:K$39,'UC WC supply forecast'!$C$3:$C$39,$U48)</f>
        <v>1244.5300000000004</v>
      </c>
      <c r="AD48" s="5">
        <f>SUMIFS('UC WC supply forecast'!L$3:L$39,'UC WC supply forecast'!$C$3:$C$39,$U48)</f>
        <v>1284.6900000000003</v>
      </c>
      <c r="AE48" s="5">
        <f>SUMIFS('UC WC supply forecast'!M$3:M$39,'UC WC supply forecast'!$C$3:$C$39,$U48)</f>
        <v>1424.7900000000004</v>
      </c>
      <c r="AF48" s="5">
        <f>SUMIFS('UC WC supply forecast'!N$3:N$39,'UC WC supply forecast'!$C$3:$C$39,$U48)</f>
        <v>1512.4300000000007</v>
      </c>
      <c r="AG48" s="5">
        <f>SUMIFS('UC WC supply forecast'!O$3:O$39,'UC WC supply forecast'!$C$3:$C$39,$U48)</f>
        <v>1652.2800000000004</v>
      </c>
      <c r="AH48" s="5">
        <f>SUMIFS('UC WC supply forecast'!P$3:P$39,'UC WC supply forecast'!$C$3:$C$39,$U48)</f>
        <v>1707.3100000000013</v>
      </c>
      <c r="AI48" s="5">
        <f>SUMIFS('UC WC supply forecast'!Q$3:Q$39,'UC WC supply forecast'!$C$3:$C$39,$U48)</f>
        <v>1735.0600000000018</v>
      </c>
      <c r="AJ48" s="5"/>
      <c r="AK48" s="3" t="s">
        <v>75</v>
      </c>
      <c r="AL48" s="113">
        <f t="shared" si="20"/>
        <v>110.63664776553306</v>
      </c>
      <c r="AM48" s="113">
        <f t="shared" si="18"/>
        <v>112.0177219441585</v>
      </c>
      <c r="AN48" s="113">
        <f t="shared" si="18"/>
        <v>94.290830093230511</v>
      </c>
      <c r="AO48" s="113">
        <f t="shared" si="18"/>
        <v>139.80470650494632</v>
      </c>
      <c r="AP48" s="113">
        <f t="shared" si="18"/>
        <v>191.92523394909318</v>
      </c>
      <c r="AQ48" s="113">
        <f t="shared" si="18"/>
        <v>167.08154352163049</v>
      </c>
      <c r="AR48" s="113">
        <f t="shared" si="18"/>
        <v>162.10417853432955</v>
      </c>
      <c r="AS48" s="113">
        <f t="shared" si="18"/>
        <v>156.99902774541388</v>
      </c>
      <c r="AT48" s="113">
        <f t="shared" si="18"/>
        <v>145.40861997836052</v>
      </c>
      <c r="AU48" s="113">
        <f t="shared" si="18"/>
        <v>126.17297987773632</v>
      </c>
      <c r="AV48" s="113">
        <f t="shared" si="18"/>
        <v>120.19531482448768</v>
      </c>
      <c r="AW48" s="113">
        <f t="shared" si="18"/>
        <v>108.86653593821868</v>
      </c>
      <c r="AX48" s="113">
        <f t="shared" si="18"/>
        <v>104.57386180599883</v>
      </c>
      <c r="AY48" s="113">
        <f t="shared" si="18"/>
        <v>107.32366604036737</v>
      </c>
    </row>
    <row r="49" spans="3:51" x14ac:dyDescent="0.45">
      <c r="C49" s="3" t="s">
        <v>82</v>
      </c>
      <c r="D49" s="5">
        <f t="shared" si="19"/>
        <v>187267</v>
      </c>
      <c r="E49" s="5">
        <f t="shared" si="16"/>
        <v>195369</v>
      </c>
      <c r="F49" s="5">
        <f t="shared" si="16"/>
        <v>196640</v>
      </c>
      <c r="G49" s="5">
        <f t="shared" si="16"/>
        <v>359180</v>
      </c>
      <c r="H49" s="5">
        <f t="shared" si="16"/>
        <v>492484</v>
      </c>
      <c r="I49" s="5">
        <f t="shared" si="16"/>
        <v>459717</v>
      </c>
      <c r="J49" s="5">
        <f t="shared" si="16"/>
        <v>470791</v>
      </c>
      <c r="K49" s="5">
        <f t="shared" si="16"/>
        <v>480104</v>
      </c>
      <c r="L49" s="5">
        <f t="shared" si="16"/>
        <v>466265</v>
      </c>
      <c r="M49" s="5">
        <f t="shared" si="16"/>
        <v>446899</v>
      </c>
      <c r="N49" s="5">
        <f t="shared" si="16"/>
        <v>455257</v>
      </c>
      <c r="O49" s="5">
        <f t="shared" si="16"/>
        <v>456691</v>
      </c>
      <c r="P49" s="5">
        <f t="shared" si="16"/>
        <v>446119</v>
      </c>
      <c r="Q49" s="5">
        <f t="shared" si="16"/>
        <v>471958</v>
      </c>
      <c r="R49" s="5">
        <f t="shared" si="17"/>
        <v>479120</v>
      </c>
      <c r="U49" s="3" t="s">
        <v>82</v>
      </c>
      <c r="V49" s="5">
        <f>SUMIFS('UC WC supply forecast'!D$3:D$39,'UC WC supply forecast'!$C$3:$C$39,$U49)</f>
        <v>1653.4190000000003</v>
      </c>
      <c r="W49" s="5">
        <f>SUMIFS('UC WC supply forecast'!E$3:E$39,'UC WC supply forecast'!$C$3:$C$39,$U49)</f>
        <v>1656.8150000000001</v>
      </c>
      <c r="X49" s="5">
        <f>SUMIFS('UC WC supply forecast'!F$3:F$39,'UC WC supply forecast'!$C$3:$C$39,$U49)</f>
        <v>1713.2549999999999</v>
      </c>
      <c r="Y49" s="5">
        <f>SUMIFS('UC WC supply forecast'!G$3:G$39,'UC WC supply forecast'!$C$3:$C$39,$U49)</f>
        <v>1789.4500000000012</v>
      </c>
      <c r="Z49" s="5">
        <f>SUMIFS('UC WC supply forecast'!H$3:H$39,'UC WC supply forecast'!$C$3:$C$39,$U49)</f>
        <v>2013.9940000000011</v>
      </c>
      <c r="AA49" s="5">
        <f>SUMIFS('UC WC supply forecast'!I$3:I$39,'UC WC supply forecast'!$C$3:$C$39,$U49)</f>
        <v>2149.2100000000014</v>
      </c>
      <c r="AB49" s="5">
        <f>SUMIFS('UC WC supply forecast'!J$3:J$39,'UC WC supply forecast'!$C$3:$C$39,$U49)</f>
        <v>2254.8600000000024</v>
      </c>
      <c r="AC49" s="5">
        <f>SUMIFS('UC WC supply forecast'!K$3:K$39,'UC WC supply forecast'!$C$3:$C$39,$U49)</f>
        <v>2478.4200000000014</v>
      </c>
      <c r="AD49" s="5">
        <f>SUMIFS('UC WC supply forecast'!L$3:L$39,'UC WC supply forecast'!$C$3:$C$39,$U49)</f>
        <v>2587.9400000000014</v>
      </c>
      <c r="AE49" s="5">
        <f>SUMIFS('UC WC supply forecast'!M$3:M$39,'UC WC supply forecast'!$C$3:$C$39,$U49)</f>
        <v>2671.6400000000017</v>
      </c>
      <c r="AF49" s="5">
        <f>SUMIFS('UC WC supply forecast'!N$3:N$39,'UC WC supply forecast'!$C$3:$C$39,$U49)</f>
        <v>3065.2600000000007</v>
      </c>
      <c r="AG49" s="5">
        <f>SUMIFS('UC WC supply forecast'!O$3:O$39,'UC WC supply forecast'!$C$3:$C$39,$U49)</f>
        <v>3233.3</v>
      </c>
      <c r="AH49" s="5">
        <f>SUMIFS('UC WC supply forecast'!P$3:P$39,'UC WC supply forecast'!$C$3:$C$39,$U49)</f>
        <v>3631.6600000000017</v>
      </c>
      <c r="AI49" s="5">
        <f>SUMIFS('UC WC supply forecast'!Q$3:Q$39,'UC WC supply forecast'!$C$3:$C$39,$U49)</f>
        <v>4417.5499999999956</v>
      </c>
      <c r="AJ49" s="5"/>
      <c r="AK49" s="3" t="s">
        <v>82</v>
      </c>
      <c r="AL49" s="113">
        <f t="shared" si="20"/>
        <v>113.26046210912054</v>
      </c>
      <c r="AM49" s="113">
        <f t="shared" si="18"/>
        <v>117.91841575553094</v>
      </c>
      <c r="AN49" s="113">
        <f t="shared" si="18"/>
        <v>114.77567554158605</v>
      </c>
      <c r="AO49" s="113">
        <f t="shared" si="18"/>
        <v>200.72089189415729</v>
      </c>
      <c r="AP49" s="113">
        <f t="shared" si="18"/>
        <v>244.53101647770538</v>
      </c>
      <c r="AQ49" s="113">
        <f t="shared" si="18"/>
        <v>213.90045644678727</v>
      </c>
      <c r="AR49" s="113">
        <f t="shared" si="18"/>
        <v>208.78945921254513</v>
      </c>
      <c r="AS49" s="113">
        <f t="shared" si="18"/>
        <v>193.71373697759046</v>
      </c>
      <c r="AT49" s="113">
        <f t="shared" si="18"/>
        <v>180.16839648523526</v>
      </c>
      <c r="AU49" s="113">
        <f t="shared" si="18"/>
        <v>167.27515683250726</v>
      </c>
      <c r="AV49" s="113">
        <f t="shared" si="18"/>
        <v>148.52149572956287</v>
      </c>
      <c r="AW49" s="113">
        <f t="shared" si="18"/>
        <v>141.2460953205703</v>
      </c>
      <c r="AX49" s="113">
        <f t="shared" si="18"/>
        <v>122.84162063629299</v>
      </c>
      <c r="AY49" s="113">
        <f t="shared" si="18"/>
        <v>106.83704768480277</v>
      </c>
    </row>
    <row r="50" spans="3:51" x14ac:dyDescent="0.45">
      <c r="C50" s="3" t="s">
        <v>88</v>
      </c>
      <c r="D50" s="5">
        <f t="shared" si="19"/>
        <v>179748</v>
      </c>
      <c r="E50" s="5">
        <f t="shared" si="16"/>
        <v>188459</v>
      </c>
      <c r="F50" s="5">
        <f t="shared" si="16"/>
        <v>191027</v>
      </c>
      <c r="G50" s="5">
        <f t="shared" si="16"/>
        <v>307167</v>
      </c>
      <c r="H50" s="5">
        <f t="shared" si="16"/>
        <v>476257</v>
      </c>
      <c r="I50" s="5">
        <f t="shared" si="16"/>
        <v>465990</v>
      </c>
      <c r="J50" s="5">
        <f t="shared" si="16"/>
        <v>475411</v>
      </c>
      <c r="K50" s="5">
        <f t="shared" si="16"/>
        <v>486555</v>
      </c>
      <c r="L50" s="5">
        <f t="shared" si="16"/>
        <v>487668</v>
      </c>
      <c r="M50" s="5">
        <f t="shared" si="16"/>
        <v>480077</v>
      </c>
      <c r="N50" s="5">
        <f t="shared" si="16"/>
        <v>498221</v>
      </c>
      <c r="O50" s="5">
        <f t="shared" si="16"/>
        <v>506785</v>
      </c>
      <c r="P50" s="5">
        <f t="shared" si="16"/>
        <v>495710</v>
      </c>
      <c r="Q50" s="5">
        <f t="shared" si="16"/>
        <v>525897</v>
      </c>
      <c r="R50" s="5">
        <f t="shared" si="17"/>
        <v>535800</v>
      </c>
      <c r="U50" s="3" t="s">
        <v>88</v>
      </c>
      <c r="V50" s="5">
        <f>SUMIFS('UC WC supply forecast'!D$3:D$39,'UC WC supply forecast'!$C$3:$C$39,$U50)</f>
        <v>1709.1430000000014</v>
      </c>
      <c r="W50" s="5">
        <f>SUMIFS('UC WC supply forecast'!E$3:E$39,'UC WC supply forecast'!$C$3:$C$39,$U50)</f>
        <v>1675.1830000000016</v>
      </c>
      <c r="X50" s="5">
        <f>SUMIFS('UC WC supply forecast'!F$3:F$39,'UC WC supply forecast'!$C$3:$C$39,$U50)</f>
        <v>1532.6280000000013</v>
      </c>
      <c r="Y50" s="5">
        <f>SUMIFS('UC WC supply forecast'!G$3:G$39,'UC WC supply forecast'!$C$3:$C$39,$U50)</f>
        <v>1797.9600000000005</v>
      </c>
      <c r="Z50" s="5">
        <f>SUMIFS('UC WC supply forecast'!H$3:H$39,'UC WC supply forecast'!$C$3:$C$39,$U50)</f>
        <v>2008.8500000000006</v>
      </c>
      <c r="AA50" s="5">
        <f>SUMIFS('UC WC supply forecast'!I$3:I$39,'UC WC supply forecast'!$C$3:$C$39,$U50)</f>
        <v>2063.4100000000008</v>
      </c>
      <c r="AB50" s="5">
        <f>SUMIFS('UC WC supply forecast'!J$3:J$39,'UC WC supply forecast'!$C$3:$C$39,$U50)</f>
        <v>2194.88</v>
      </c>
      <c r="AC50" s="5">
        <f>SUMIFS('UC WC supply forecast'!K$3:K$39,'UC WC supply forecast'!$C$3:$C$39,$U50)</f>
        <v>2226.6800000000003</v>
      </c>
      <c r="AD50" s="5">
        <f>SUMIFS('UC WC supply forecast'!L$3:L$39,'UC WC supply forecast'!$C$3:$C$39,$U50)</f>
        <v>2451.1699999999996</v>
      </c>
      <c r="AE50" s="5">
        <f>SUMIFS('UC WC supply forecast'!M$3:M$39,'UC WC supply forecast'!$C$3:$C$39,$U50)</f>
        <v>2953</v>
      </c>
      <c r="AF50" s="5">
        <f>SUMIFS('UC WC supply forecast'!N$3:N$39,'UC WC supply forecast'!$C$3:$C$39,$U50)</f>
        <v>3193.9599999999996</v>
      </c>
      <c r="AG50" s="5">
        <f>SUMIFS('UC WC supply forecast'!O$3:O$39,'UC WC supply forecast'!$C$3:$C$39,$U50)</f>
        <v>3357.8899999999976</v>
      </c>
      <c r="AH50" s="5">
        <f>SUMIFS('UC WC supply forecast'!P$3:P$39,'UC WC supply forecast'!$C$3:$C$39,$U50)</f>
        <v>3789.2199999999966</v>
      </c>
      <c r="AI50" s="5">
        <f>SUMIFS('UC WC supply forecast'!Q$3:Q$39,'UC WC supply forecast'!$C$3:$C$39,$U50)</f>
        <v>4311.2599999999857</v>
      </c>
      <c r="AJ50" s="5"/>
      <c r="AK50" s="3" t="s">
        <v>88</v>
      </c>
      <c r="AL50" s="113">
        <f t="shared" si="20"/>
        <v>105.16849672613694</v>
      </c>
      <c r="AM50" s="113">
        <f t="shared" si="18"/>
        <v>112.50054471660698</v>
      </c>
      <c r="AN50" s="113">
        <f t="shared" si="18"/>
        <v>124.64016056081439</v>
      </c>
      <c r="AO50" s="113">
        <f t="shared" si="18"/>
        <v>170.84195421477671</v>
      </c>
      <c r="AP50" s="113">
        <f t="shared" si="18"/>
        <v>237.07942355078768</v>
      </c>
      <c r="AQ50" s="113">
        <f t="shared" si="18"/>
        <v>225.83490435735013</v>
      </c>
      <c r="AR50" s="113">
        <f t="shared" si="18"/>
        <v>216.59999635515379</v>
      </c>
      <c r="AS50" s="113">
        <f t="shared" si="18"/>
        <v>218.51141609930477</v>
      </c>
      <c r="AT50" s="113">
        <f t="shared" si="18"/>
        <v>198.95315298408519</v>
      </c>
      <c r="AU50" s="113">
        <f t="shared" si="18"/>
        <v>162.57263799525907</v>
      </c>
      <c r="AV50" s="113">
        <f t="shared" si="18"/>
        <v>155.98849077634037</v>
      </c>
      <c r="AW50" s="113">
        <f t="shared" si="18"/>
        <v>150.92364550357527</v>
      </c>
      <c r="AX50" s="113">
        <f t="shared" si="18"/>
        <v>130.8211188582348</v>
      </c>
      <c r="AY50" s="113">
        <f t="shared" si="18"/>
        <v>121.98220473829038</v>
      </c>
    </row>
    <row r="51" spans="3:51" x14ac:dyDescent="0.45">
      <c r="D51" s="45">
        <f>SUM(D44:D50)-SUM(D4:D40)</f>
        <v>0</v>
      </c>
      <c r="E51" s="45">
        <f t="shared" ref="E51:Q51" si="21">SUM(E44:E50)-SUM(E4:E40)</f>
        <v>0</v>
      </c>
      <c r="F51" s="45">
        <f t="shared" si="21"/>
        <v>0</v>
      </c>
      <c r="G51" s="45">
        <f t="shared" si="21"/>
        <v>0</v>
      </c>
      <c r="H51" s="45">
        <f t="shared" si="21"/>
        <v>0</v>
      </c>
      <c r="I51" s="45">
        <f t="shared" si="21"/>
        <v>0</v>
      </c>
      <c r="J51" s="45">
        <f t="shared" si="21"/>
        <v>0</v>
      </c>
      <c r="K51" s="45">
        <f t="shared" si="21"/>
        <v>0</v>
      </c>
      <c r="L51" s="45">
        <f t="shared" si="21"/>
        <v>0</v>
      </c>
      <c r="M51" s="45">
        <f t="shared" si="21"/>
        <v>0</v>
      </c>
      <c r="N51" s="45">
        <f t="shared" si="21"/>
        <v>0</v>
      </c>
      <c r="O51" s="45">
        <f t="shared" si="21"/>
        <v>0</v>
      </c>
      <c r="P51" s="45">
        <f t="shared" si="21"/>
        <v>0</v>
      </c>
      <c r="Q51" s="45">
        <f t="shared" si="21"/>
        <v>0</v>
      </c>
      <c r="R51" s="45">
        <f>SUM(R44:R50)-SUM(R4:R40)</f>
        <v>0</v>
      </c>
      <c r="V51" s="45">
        <f>SUM(V44:V50)-SUM(V4:V40)</f>
        <v>0</v>
      </c>
      <c r="W51" s="45">
        <f t="shared" ref="W51" si="22">SUM(W44:W50)-SUM(W4:W40)</f>
        <v>0</v>
      </c>
      <c r="X51" s="45">
        <f t="shared" ref="X51" si="23">SUM(X44:X50)-SUM(X4:X40)</f>
        <v>0</v>
      </c>
      <c r="Y51" s="45">
        <f t="shared" ref="Y51" si="24">SUM(Y44:Y50)-SUM(Y4:Y40)</f>
        <v>0</v>
      </c>
      <c r="Z51" s="45">
        <f t="shared" ref="Z51" si="25">SUM(Z44:Z50)-SUM(Z4:Z40)</f>
        <v>0</v>
      </c>
      <c r="AA51" s="45">
        <f t="shared" ref="AA51" si="26">SUM(AA44:AA50)-SUM(AA4:AA40)</f>
        <v>0</v>
      </c>
      <c r="AB51" s="45">
        <f t="shared" ref="AB51" si="27">SUM(AB44:AB50)-SUM(AB4:AB40)</f>
        <v>0</v>
      </c>
      <c r="AC51" s="45">
        <f t="shared" ref="AC51" si="28">SUM(AC44:AC50)-SUM(AC4:AC40)</f>
        <v>0</v>
      </c>
      <c r="AD51" s="45">
        <f t="shared" ref="AD51" si="29">SUM(AD44:AD50)-SUM(AD4:AD40)</f>
        <v>0</v>
      </c>
      <c r="AE51" s="45">
        <f t="shared" ref="AE51" si="30">SUM(AE44:AE50)-SUM(AE4:AE40)</f>
        <v>0</v>
      </c>
      <c r="AF51" s="45">
        <f t="shared" ref="AF51" si="31">SUM(AF44:AF50)-SUM(AF4:AF40)</f>
        <v>0</v>
      </c>
      <c r="AG51" s="45">
        <f t="shared" ref="AG51" si="32">SUM(AG44:AG50)-SUM(AG4:AG40)</f>
        <v>0</v>
      </c>
      <c r="AH51" s="45">
        <f t="shared" ref="AH51" si="33">SUM(AH44:AH50)-SUM(AH4:AH40)</f>
        <v>0</v>
      </c>
      <c r="AI51" s="45">
        <f t="shared" ref="AI51" si="34">SUM(AI44:AI50)-SUM(AI4:AI40)</f>
        <v>0</v>
      </c>
      <c r="AJ51" s="45"/>
    </row>
    <row r="52" spans="3:51" x14ac:dyDescent="0.45">
      <c r="AK52" s="114" t="s">
        <v>166</v>
      </c>
    </row>
    <row r="53" spans="3:51" x14ac:dyDescent="0.45">
      <c r="C53" s="110" t="s">
        <v>118</v>
      </c>
      <c r="D53" s="110"/>
      <c r="E53" s="110"/>
      <c r="F53" s="110"/>
      <c r="G53" s="110"/>
      <c r="H53" s="110"/>
      <c r="I53" s="110"/>
      <c r="J53" s="110"/>
      <c r="K53" s="110"/>
      <c r="L53" s="110"/>
      <c r="M53" s="110"/>
      <c r="N53" s="110"/>
      <c r="O53" s="110"/>
      <c r="P53" s="110"/>
      <c r="Q53" s="110"/>
      <c r="R53" s="110"/>
      <c r="U53" s="110" t="s">
        <v>119</v>
      </c>
      <c r="V53" s="111">
        <f>SUM(V44:V50)</f>
        <v>9309.6280000000042</v>
      </c>
      <c r="W53" s="111">
        <f t="shared" ref="W53:AI53" si="35">SUM(W44:W50)</f>
        <v>9276.8790000000026</v>
      </c>
      <c r="X53" s="111">
        <f t="shared" si="35"/>
        <v>9083.0240000000031</v>
      </c>
      <c r="Y53" s="111">
        <f t="shared" si="35"/>
        <v>10335.080000000005</v>
      </c>
      <c r="Z53" s="111">
        <f t="shared" si="35"/>
        <v>11234.388000000003</v>
      </c>
      <c r="AA53" s="111">
        <f t="shared" si="35"/>
        <v>11654.220000000005</v>
      </c>
      <c r="AB53" s="111">
        <f t="shared" si="35"/>
        <v>12032.790000000008</v>
      </c>
      <c r="AC53" s="111">
        <f t="shared" si="35"/>
        <v>12749.270000000006</v>
      </c>
      <c r="AD53" s="111">
        <f t="shared" si="35"/>
        <v>13397.020000000006</v>
      </c>
      <c r="AE53" s="111">
        <f t="shared" si="35"/>
        <v>14590.620000000003</v>
      </c>
      <c r="AF53" s="111">
        <f t="shared" si="35"/>
        <v>15958.550000000003</v>
      </c>
      <c r="AG53" s="111">
        <f t="shared" si="35"/>
        <v>16832.519999999997</v>
      </c>
      <c r="AH53" s="111">
        <f t="shared" si="35"/>
        <v>18061.25</v>
      </c>
      <c r="AI53" s="111">
        <f t="shared" si="35"/>
        <v>20161.09999999998</v>
      </c>
    </row>
    <row r="54" spans="3:51" x14ac:dyDescent="0.45">
      <c r="C54" s="110" t="s">
        <v>52</v>
      </c>
      <c r="D54" s="111">
        <f>D4+D5+D6+D7+D8+D9+D10</f>
        <v>213588</v>
      </c>
      <c r="E54" s="111">
        <f t="shared" ref="E54:R54" si="36">E4+E5+E6+E7+E8+E9+E10</f>
        <v>221625</v>
      </c>
      <c r="F54" s="111">
        <f t="shared" si="36"/>
        <v>225032</v>
      </c>
      <c r="G54" s="111">
        <f t="shared" si="36"/>
        <v>358010</v>
      </c>
      <c r="H54" s="111">
        <f t="shared" si="36"/>
        <v>452380</v>
      </c>
      <c r="I54" s="111">
        <f t="shared" si="36"/>
        <v>437230</v>
      </c>
      <c r="J54" s="111">
        <f t="shared" si="36"/>
        <v>444190</v>
      </c>
      <c r="K54" s="111">
        <f t="shared" si="36"/>
        <v>449144</v>
      </c>
      <c r="L54" s="111">
        <f t="shared" si="36"/>
        <v>441363</v>
      </c>
      <c r="M54" s="111">
        <f t="shared" si="36"/>
        <v>431009</v>
      </c>
      <c r="N54" s="111">
        <f t="shared" si="36"/>
        <v>435967</v>
      </c>
      <c r="O54" s="111">
        <f t="shared" si="36"/>
        <v>434954</v>
      </c>
      <c r="P54" s="111">
        <f t="shared" si="36"/>
        <v>426422</v>
      </c>
      <c r="Q54" s="111">
        <f t="shared" si="36"/>
        <v>451192</v>
      </c>
      <c r="R54" s="111">
        <f t="shared" si="36"/>
        <v>457295</v>
      </c>
      <c r="U54" s="110"/>
      <c r="V54" s="110"/>
      <c r="W54" s="110"/>
      <c r="X54" s="110"/>
      <c r="Y54" s="110"/>
      <c r="Z54" s="110"/>
      <c r="AA54" s="110"/>
      <c r="AB54" s="110"/>
      <c r="AC54" s="110"/>
      <c r="AD54" s="110"/>
      <c r="AE54" s="110"/>
      <c r="AF54" s="110"/>
      <c r="AG54" s="110"/>
      <c r="AH54" s="110"/>
      <c r="AI54" s="110"/>
    </row>
    <row r="55" spans="3:51" x14ac:dyDescent="0.45">
      <c r="C55" s="110" t="s">
        <v>59</v>
      </c>
      <c r="D55" s="111">
        <f>D11+D12+D13</f>
        <v>50651</v>
      </c>
      <c r="E55" s="111">
        <f t="shared" ref="E55:R55" si="37">E11+E12+E13</f>
        <v>52190</v>
      </c>
      <c r="F55" s="111">
        <f t="shared" si="37"/>
        <v>52316</v>
      </c>
      <c r="G55" s="111">
        <f t="shared" si="37"/>
        <v>92318</v>
      </c>
      <c r="H55" s="111">
        <f t="shared" si="37"/>
        <v>105406</v>
      </c>
      <c r="I55" s="111">
        <f t="shared" si="37"/>
        <v>101389</v>
      </c>
      <c r="J55" s="111">
        <f t="shared" si="37"/>
        <v>104303</v>
      </c>
      <c r="K55" s="111">
        <f t="shared" si="37"/>
        <v>104986</v>
      </c>
      <c r="L55" s="111">
        <f t="shared" si="37"/>
        <v>101726</v>
      </c>
      <c r="M55" s="111">
        <f t="shared" si="37"/>
        <v>97997</v>
      </c>
      <c r="N55" s="111">
        <f t="shared" si="37"/>
        <v>99151</v>
      </c>
      <c r="O55" s="111">
        <f t="shared" si="37"/>
        <v>98116</v>
      </c>
      <c r="P55" s="111">
        <f t="shared" si="37"/>
        <v>95713</v>
      </c>
      <c r="Q55" s="111">
        <f t="shared" si="37"/>
        <v>100489</v>
      </c>
      <c r="R55" s="111">
        <f t="shared" si="37"/>
        <v>101235</v>
      </c>
      <c r="U55" s="110" t="s">
        <v>52</v>
      </c>
      <c r="V55" s="111">
        <f>SUM(V4:V10)</f>
        <v>1995.4000000000019</v>
      </c>
      <c r="W55" s="111">
        <f t="shared" ref="W55:AI55" si="38">SUM(W4:W10)</f>
        <v>1960.4730000000015</v>
      </c>
      <c r="X55" s="111">
        <f t="shared" si="38"/>
        <v>1936.4900000000014</v>
      </c>
      <c r="Y55" s="111">
        <f t="shared" si="38"/>
        <v>2330.9100000000003</v>
      </c>
      <c r="Z55" s="111">
        <f t="shared" si="38"/>
        <v>2413.7980000000007</v>
      </c>
      <c r="AA55" s="111">
        <f t="shared" si="38"/>
        <v>2228.0400000000013</v>
      </c>
      <c r="AB55" s="111">
        <f t="shared" si="38"/>
        <v>2333.5800000000017</v>
      </c>
      <c r="AC55" s="111">
        <f t="shared" si="38"/>
        <v>2433.9600000000014</v>
      </c>
      <c r="AD55" s="111">
        <f t="shared" si="38"/>
        <v>2496.4100000000017</v>
      </c>
      <c r="AE55" s="111">
        <f t="shared" si="38"/>
        <v>2538.5400000000013</v>
      </c>
      <c r="AF55" s="111">
        <f t="shared" si="38"/>
        <v>2584.690000000001</v>
      </c>
      <c r="AG55" s="111">
        <f t="shared" si="38"/>
        <v>2841.6600000000008</v>
      </c>
      <c r="AH55" s="111">
        <f t="shared" si="38"/>
        <v>2993.3600000000015</v>
      </c>
      <c r="AI55" s="111">
        <f t="shared" si="38"/>
        <v>3319.5600000000022</v>
      </c>
    </row>
    <row r="56" spans="3:51" x14ac:dyDescent="0.45">
      <c r="C56" s="110" t="s">
        <v>64</v>
      </c>
      <c r="D56" s="111">
        <f>D17+D18+D19+D20+D21+D22</f>
        <v>212129</v>
      </c>
      <c r="E56" s="111">
        <f t="shared" ref="E56:R56" si="39">E17+E18+E19+E20+E21+E22</f>
        <v>221447</v>
      </c>
      <c r="F56" s="111">
        <f t="shared" si="39"/>
        <v>226285</v>
      </c>
      <c r="G56" s="111">
        <f t="shared" si="39"/>
        <v>372616</v>
      </c>
      <c r="H56" s="111">
        <f t="shared" si="39"/>
        <v>441916</v>
      </c>
      <c r="I56" s="111">
        <f t="shared" si="39"/>
        <v>429191</v>
      </c>
      <c r="J56" s="111">
        <f t="shared" si="39"/>
        <v>434329</v>
      </c>
      <c r="K56" s="111">
        <f t="shared" si="39"/>
        <v>436354</v>
      </c>
      <c r="L56" s="111">
        <f t="shared" si="39"/>
        <v>429035</v>
      </c>
      <c r="M56" s="111">
        <f t="shared" si="39"/>
        <v>421647</v>
      </c>
      <c r="N56" s="111">
        <f t="shared" si="39"/>
        <v>427688</v>
      </c>
      <c r="O56" s="111">
        <f t="shared" si="39"/>
        <v>427217</v>
      </c>
      <c r="P56" s="111">
        <f t="shared" si="39"/>
        <v>421741</v>
      </c>
      <c r="Q56" s="111">
        <f t="shared" si="39"/>
        <v>439958</v>
      </c>
      <c r="R56" s="111">
        <f t="shared" si="39"/>
        <v>446057</v>
      </c>
      <c r="U56" s="110" t="s">
        <v>59</v>
      </c>
      <c r="V56" s="111">
        <f>SUM(V11:V13)</f>
        <v>549.69000000000017</v>
      </c>
      <c r="W56" s="111">
        <f t="shared" ref="W56:AI56" si="40">SUM(W11:W13)</f>
        <v>547.38200000000006</v>
      </c>
      <c r="X56" s="111">
        <f t="shared" si="40"/>
        <v>629.89700000000016</v>
      </c>
      <c r="Y56" s="111">
        <f t="shared" si="40"/>
        <v>630.18000000000052</v>
      </c>
      <c r="Z56" s="111">
        <f t="shared" si="40"/>
        <v>588.04900000000021</v>
      </c>
      <c r="AA56" s="111">
        <f t="shared" si="40"/>
        <v>676.52000000000021</v>
      </c>
      <c r="AB56" s="111">
        <f t="shared" si="40"/>
        <v>679.33000000000015</v>
      </c>
      <c r="AC56" s="111">
        <f t="shared" si="40"/>
        <v>741.99000000000035</v>
      </c>
      <c r="AD56" s="111">
        <f t="shared" si="40"/>
        <v>798.37999999999988</v>
      </c>
      <c r="AE56" s="111">
        <f t="shared" si="40"/>
        <v>920.00000000000011</v>
      </c>
      <c r="AF56" s="111">
        <f t="shared" si="40"/>
        <v>933.03000000000065</v>
      </c>
      <c r="AG56" s="111">
        <f t="shared" si="40"/>
        <v>945.08000000000095</v>
      </c>
      <c r="AH56" s="111">
        <f t="shared" si="40"/>
        <v>957.33000000000095</v>
      </c>
      <c r="AI56" s="111">
        <f t="shared" si="40"/>
        <v>1002.1900000000013</v>
      </c>
    </row>
    <row r="57" spans="3:51" x14ac:dyDescent="0.45">
      <c r="C57" s="110" t="s">
        <v>67</v>
      </c>
      <c r="D57" s="111">
        <f>D14+D15+D16</f>
        <v>85423</v>
      </c>
      <c r="E57" s="111">
        <f t="shared" ref="E57:R57" si="41">E14+E15+E16</f>
        <v>88866</v>
      </c>
      <c r="F57" s="111">
        <f t="shared" si="41"/>
        <v>89869</v>
      </c>
      <c r="G57" s="111">
        <f t="shared" si="41"/>
        <v>145928</v>
      </c>
      <c r="H57" s="111">
        <f t="shared" si="41"/>
        <v>161190</v>
      </c>
      <c r="I57" s="111">
        <f t="shared" si="41"/>
        <v>156751</v>
      </c>
      <c r="J57" s="111">
        <f t="shared" si="41"/>
        <v>157981</v>
      </c>
      <c r="K57" s="111">
        <f t="shared" si="41"/>
        <v>159058</v>
      </c>
      <c r="L57" s="111">
        <f t="shared" si="41"/>
        <v>155752</v>
      </c>
      <c r="M57" s="111">
        <f t="shared" si="41"/>
        <v>152271</v>
      </c>
      <c r="N57" s="111">
        <f t="shared" si="41"/>
        <v>152714</v>
      </c>
      <c r="O57" s="111">
        <f t="shared" si="41"/>
        <v>151519</v>
      </c>
      <c r="P57" s="111">
        <f t="shared" si="41"/>
        <v>149839</v>
      </c>
      <c r="Q57" s="111">
        <f t="shared" si="41"/>
        <v>156175</v>
      </c>
      <c r="R57" s="111">
        <f t="shared" si="41"/>
        <v>157129</v>
      </c>
      <c r="U57" s="110" t="s">
        <v>64</v>
      </c>
      <c r="V57" s="111">
        <f>SUM(V17:V22)</f>
        <v>1713.0049999999999</v>
      </c>
      <c r="W57" s="111">
        <f t="shared" ref="W57:AI57" si="42">SUM(W17:W22)</f>
        <v>1716.3510000000006</v>
      </c>
      <c r="X57" s="111">
        <f t="shared" si="42"/>
        <v>1629.7920000000008</v>
      </c>
      <c r="Y57" s="111">
        <f t="shared" si="42"/>
        <v>1917.4500000000016</v>
      </c>
      <c r="Z57" s="111">
        <f t="shared" si="42"/>
        <v>2214.8960000000006</v>
      </c>
      <c r="AA57" s="111">
        <f t="shared" si="42"/>
        <v>2355.7700000000009</v>
      </c>
      <c r="AB57" s="111">
        <f t="shared" si="42"/>
        <v>2340.6800000000012</v>
      </c>
      <c r="AC57" s="111">
        <f t="shared" si="42"/>
        <v>2519.6400000000012</v>
      </c>
      <c r="AD57" s="111">
        <f t="shared" si="42"/>
        <v>2629.860000000001</v>
      </c>
      <c r="AE57" s="111">
        <f t="shared" si="42"/>
        <v>2845.7000000000007</v>
      </c>
      <c r="AF57" s="111">
        <f t="shared" si="42"/>
        <v>3295.8</v>
      </c>
      <c r="AG57" s="111">
        <f t="shared" si="42"/>
        <v>3413.9999999999982</v>
      </c>
      <c r="AH57" s="111">
        <f t="shared" si="42"/>
        <v>3611.8499999999963</v>
      </c>
      <c r="AI57" s="111">
        <f t="shared" si="42"/>
        <v>3951.0699999999943</v>
      </c>
    </row>
    <row r="58" spans="3:51" x14ac:dyDescent="0.45">
      <c r="C58" s="110" t="s">
        <v>75</v>
      </c>
      <c r="D58" s="111">
        <f>D28+D27+D26+D25+D24+D23</f>
        <v>95294</v>
      </c>
      <c r="E58" s="111">
        <f t="shared" ref="E58:R58" si="43">E28+E27+E26+E25+E24+E23</f>
        <v>98049</v>
      </c>
      <c r="F58" s="111">
        <f t="shared" si="43"/>
        <v>98265</v>
      </c>
      <c r="G58" s="111">
        <f t="shared" si="43"/>
        <v>163791</v>
      </c>
      <c r="H58" s="111">
        <f t="shared" si="43"/>
        <v>188665</v>
      </c>
      <c r="I58" s="111">
        <f t="shared" si="43"/>
        <v>185925</v>
      </c>
      <c r="J58" s="111">
        <f t="shared" si="43"/>
        <v>193507</v>
      </c>
      <c r="K58" s="111">
        <f t="shared" si="43"/>
        <v>195390</v>
      </c>
      <c r="L58" s="111">
        <f t="shared" si="43"/>
        <v>186805</v>
      </c>
      <c r="M58" s="111">
        <f t="shared" si="43"/>
        <v>179770</v>
      </c>
      <c r="N58" s="111">
        <f t="shared" si="43"/>
        <v>181787</v>
      </c>
      <c r="O58" s="111">
        <f t="shared" si="43"/>
        <v>179878</v>
      </c>
      <c r="P58" s="111">
        <f t="shared" si="43"/>
        <v>178540</v>
      </c>
      <c r="Q58" s="111">
        <f t="shared" si="43"/>
        <v>186213</v>
      </c>
      <c r="R58" s="111">
        <f t="shared" si="43"/>
        <v>188800</v>
      </c>
      <c r="U58" s="110" t="s">
        <v>67</v>
      </c>
      <c r="V58" s="111">
        <f>SUM(V14:V16)</f>
        <v>827.64700000000062</v>
      </c>
      <c r="W58" s="111">
        <f t="shared" ref="W58:AI58" si="44">SUM(W14:W16)</f>
        <v>845.37600000000054</v>
      </c>
      <c r="X58" s="111">
        <f t="shared" si="44"/>
        <v>598.81400000000019</v>
      </c>
      <c r="Y58" s="111">
        <f t="shared" si="44"/>
        <v>697.5600000000004</v>
      </c>
      <c r="Z58" s="111">
        <f t="shared" si="44"/>
        <v>1011.7880000000004</v>
      </c>
      <c r="AA58" s="111">
        <f t="shared" si="44"/>
        <v>1068.4900000000007</v>
      </c>
      <c r="AB58" s="111">
        <f t="shared" si="44"/>
        <v>1035.7400000000002</v>
      </c>
      <c r="AC58" s="111">
        <f t="shared" si="44"/>
        <v>1104.0500000000004</v>
      </c>
      <c r="AD58" s="111">
        <f t="shared" si="44"/>
        <v>1148.5700000000002</v>
      </c>
      <c r="AE58" s="111">
        <f t="shared" si="44"/>
        <v>1236.9499999999998</v>
      </c>
      <c r="AF58" s="111">
        <f t="shared" si="44"/>
        <v>1373.38</v>
      </c>
      <c r="AG58" s="111">
        <f t="shared" si="44"/>
        <v>1388.31</v>
      </c>
      <c r="AH58" s="111">
        <f t="shared" si="44"/>
        <v>1370.5200000000002</v>
      </c>
      <c r="AI58" s="111">
        <f t="shared" si="44"/>
        <v>1424.4099999999999</v>
      </c>
    </row>
    <row r="59" spans="3:51" x14ac:dyDescent="0.45">
      <c r="C59" s="110" t="s">
        <v>82</v>
      </c>
      <c r="D59" s="111">
        <f>D34+D35+D36+D37+D38+D39+D40</f>
        <v>187267</v>
      </c>
      <c r="E59" s="111">
        <f t="shared" ref="E59:R59" si="45">E34+E35+E36+E37+E38+E39+E40</f>
        <v>195369</v>
      </c>
      <c r="F59" s="111">
        <f t="shared" si="45"/>
        <v>196640</v>
      </c>
      <c r="G59" s="111">
        <f t="shared" si="45"/>
        <v>359180</v>
      </c>
      <c r="H59" s="111">
        <f t="shared" si="45"/>
        <v>492484</v>
      </c>
      <c r="I59" s="111">
        <f t="shared" si="45"/>
        <v>459717</v>
      </c>
      <c r="J59" s="111">
        <f t="shared" si="45"/>
        <v>470791</v>
      </c>
      <c r="K59" s="111">
        <f t="shared" si="45"/>
        <v>480104</v>
      </c>
      <c r="L59" s="111">
        <f t="shared" si="45"/>
        <v>466265</v>
      </c>
      <c r="M59" s="111">
        <f t="shared" si="45"/>
        <v>446899</v>
      </c>
      <c r="N59" s="111">
        <f t="shared" si="45"/>
        <v>455257</v>
      </c>
      <c r="O59" s="111">
        <f t="shared" si="45"/>
        <v>456691</v>
      </c>
      <c r="P59" s="111">
        <f t="shared" si="45"/>
        <v>446119</v>
      </c>
      <c r="Q59" s="111">
        <f t="shared" si="45"/>
        <v>471958</v>
      </c>
      <c r="R59" s="111">
        <f t="shared" si="45"/>
        <v>479120</v>
      </c>
      <c r="U59" s="110" t="s">
        <v>75</v>
      </c>
      <c r="V59" s="111">
        <f>SUM(V23:V28)</f>
        <v>861.32400000000007</v>
      </c>
      <c r="W59" s="111">
        <f t="shared" ref="W59:AI59" si="46">SUM(W23:W28)</f>
        <v>875.29900000000009</v>
      </c>
      <c r="X59" s="111">
        <f t="shared" si="46"/>
        <v>1042.1480000000001</v>
      </c>
      <c r="Y59" s="111">
        <f t="shared" si="46"/>
        <v>1171.5700000000002</v>
      </c>
      <c r="Z59" s="111">
        <f t="shared" si="46"/>
        <v>983.01300000000026</v>
      </c>
      <c r="AA59" s="111">
        <f t="shared" si="46"/>
        <v>1112.7800000000002</v>
      </c>
      <c r="AB59" s="111">
        <f t="shared" si="46"/>
        <v>1193.7200000000007</v>
      </c>
      <c r="AC59" s="111">
        <f t="shared" si="46"/>
        <v>1244.5300000000004</v>
      </c>
      <c r="AD59" s="111">
        <f t="shared" si="46"/>
        <v>1284.6900000000003</v>
      </c>
      <c r="AE59" s="111">
        <f t="shared" si="46"/>
        <v>1424.7900000000004</v>
      </c>
      <c r="AF59" s="111">
        <f t="shared" si="46"/>
        <v>1512.4300000000007</v>
      </c>
      <c r="AG59" s="111">
        <f t="shared" si="46"/>
        <v>1652.2800000000004</v>
      </c>
      <c r="AH59" s="111">
        <f t="shared" si="46"/>
        <v>1707.3100000000013</v>
      </c>
      <c r="AI59" s="111">
        <f t="shared" si="46"/>
        <v>1735.0600000000018</v>
      </c>
    </row>
    <row r="60" spans="3:51" x14ac:dyDescent="0.45">
      <c r="C60" s="110" t="s">
        <v>88</v>
      </c>
      <c r="D60" s="111">
        <f>D29+D30+D31+D32+D33</f>
        <v>179748</v>
      </c>
      <c r="E60" s="111">
        <f t="shared" ref="E60:R60" si="47">E29+E30+E31+E32+E33</f>
        <v>188459</v>
      </c>
      <c r="F60" s="111">
        <f t="shared" si="47"/>
        <v>191027</v>
      </c>
      <c r="G60" s="111">
        <f t="shared" si="47"/>
        <v>307167</v>
      </c>
      <c r="H60" s="111">
        <f t="shared" si="47"/>
        <v>476257</v>
      </c>
      <c r="I60" s="111">
        <f t="shared" si="47"/>
        <v>465990</v>
      </c>
      <c r="J60" s="111">
        <f t="shared" si="47"/>
        <v>475411</v>
      </c>
      <c r="K60" s="111">
        <f t="shared" si="47"/>
        <v>486555</v>
      </c>
      <c r="L60" s="111">
        <f t="shared" si="47"/>
        <v>487668</v>
      </c>
      <c r="M60" s="111">
        <f t="shared" si="47"/>
        <v>480077</v>
      </c>
      <c r="N60" s="111">
        <f t="shared" si="47"/>
        <v>498221</v>
      </c>
      <c r="O60" s="111">
        <f t="shared" si="47"/>
        <v>506785</v>
      </c>
      <c r="P60" s="111">
        <f t="shared" si="47"/>
        <v>495710</v>
      </c>
      <c r="Q60" s="111">
        <f t="shared" si="47"/>
        <v>525897</v>
      </c>
      <c r="R60" s="111">
        <f t="shared" si="47"/>
        <v>535800</v>
      </c>
      <c r="U60" s="110" t="s">
        <v>82</v>
      </c>
      <c r="V60" s="111">
        <f>SUM(V34:V40)</f>
        <v>1653.4190000000003</v>
      </c>
      <c r="W60" s="111">
        <f t="shared" ref="W60:AI60" si="48">SUM(W34:W40)</f>
        <v>1656.8150000000001</v>
      </c>
      <c r="X60" s="111">
        <f t="shared" si="48"/>
        <v>1713.2549999999999</v>
      </c>
      <c r="Y60" s="111">
        <f t="shared" si="48"/>
        <v>1789.4500000000012</v>
      </c>
      <c r="Z60" s="111">
        <f t="shared" si="48"/>
        <v>2013.9940000000011</v>
      </c>
      <c r="AA60" s="111">
        <f t="shared" si="48"/>
        <v>2149.2100000000014</v>
      </c>
      <c r="AB60" s="111">
        <f t="shared" si="48"/>
        <v>2254.8600000000024</v>
      </c>
      <c r="AC60" s="111">
        <f t="shared" si="48"/>
        <v>2478.4200000000014</v>
      </c>
      <c r="AD60" s="111">
        <f t="shared" si="48"/>
        <v>2587.9400000000014</v>
      </c>
      <c r="AE60" s="111">
        <f t="shared" si="48"/>
        <v>2671.6400000000017</v>
      </c>
      <c r="AF60" s="111">
        <f t="shared" si="48"/>
        <v>3065.2600000000007</v>
      </c>
      <c r="AG60" s="111">
        <f t="shared" si="48"/>
        <v>3233.3</v>
      </c>
      <c r="AH60" s="111">
        <f t="shared" si="48"/>
        <v>3631.6600000000017</v>
      </c>
      <c r="AI60" s="111">
        <f t="shared" si="48"/>
        <v>4417.5499999999956</v>
      </c>
    </row>
    <row r="61" spans="3:51" x14ac:dyDescent="0.45">
      <c r="C61" s="110" t="s">
        <v>120</v>
      </c>
      <c r="D61" s="111">
        <f>SUM(D54:D60)</f>
        <v>1024100</v>
      </c>
      <c r="E61" s="111">
        <f t="shared" ref="E61:R61" si="49">SUM(E54:E60)</f>
        <v>1066005</v>
      </c>
      <c r="F61" s="111">
        <f t="shared" si="49"/>
        <v>1079434</v>
      </c>
      <c r="G61" s="111">
        <f t="shared" si="49"/>
        <v>1799010</v>
      </c>
      <c r="H61" s="111">
        <f t="shared" si="49"/>
        <v>2318298</v>
      </c>
      <c r="I61" s="111">
        <f t="shared" si="49"/>
        <v>2236193</v>
      </c>
      <c r="J61" s="111">
        <f t="shared" si="49"/>
        <v>2280512</v>
      </c>
      <c r="K61" s="111">
        <f t="shared" si="49"/>
        <v>2311591</v>
      </c>
      <c r="L61" s="111">
        <f t="shared" si="49"/>
        <v>2268614</v>
      </c>
      <c r="M61" s="111">
        <f t="shared" si="49"/>
        <v>2209670</v>
      </c>
      <c r="N61" s="111">
        <f t="shared" si="49"/>
        <v>2250785</v>
      </c>
      <c r="O61" s="111">
        <f t="shared" si="49"/>
        <v>2255160</v>
      </c>
      <c r="P61" s="111">
        <f t="shared" si="49"/>
        <v>2214084</v>
      </c>
      <c r="Q61" s="111">
        <f t="shared" si="49"/>
        <v>2331882</v>
      </c>
      <c r="R61" s="111">
        <f t="shared" si="49"/>
        <v>2365436</v>
      </c>
      <c r="U61" s="110" t="s">
        <v>88</v>
      </c>
      <c r="V61" s="111">
        <f>SUM(V29:V33)</f>
        <v>1709.1430000000014</v>
      </c>
      <c r="W61" s="111">
        <f t="shared" ref="W61:AI61" si="50">SUM(W29:W33)</f>
        <v>1675.1830000000016</v>
      </c>
      <c r="X61" s="111">
        <f t="shared" si="50"/>
        <v>1532.6280000000013</v>
      </c>
      <c r="Y61" s="111">
        <f t="shared" si="50"/>
        <v>1797.9600000000005</v>
      </c>
      <c r="Z61" s="111">
        <f t="shared" si="50"/>
        <v>2008.8500000000006</v>
      </c>
      <c r="AA61" s="111">
        <f t="shared" si="50"/>
        <v>2063.4100000000008</v>
      </c>
      <c r="AB61" s="111">
        <f t="shared" si="50"/>
        <v>2194.88</v>
      </c>
      <c r="AC61" s="111">
        <f t="shared" si="50"/>
        <v>2226.6800000000003</v>
      </c>
      <c r="AD61" s="111">
        <f t="shared" si="50"/>
        <v>2451.1699999999996</v>
      </c>
      <c r="AE61" s="111">
        <f t="shared" si="50"/>
        <v>2953</v>
      </c>
      <c r="AF61" s="111">
        <f t="shared" si="50"/>
        <v>3193.9599999999996</v>
      </c>
      <c r="AG61" s="111">
        <f t="shared" si="50"/>
        <v>3357.8899999999976</v>
      </c>
      <c r="AH61" s="111">
        <f t="shared" si="50"/>
        <v>3789.2199999999966</v>
      </c>
      <c r="AI61" s="111">
        <f t="shared" si="50"/>
        <v>4311.2599999999857</v>
      </c>
    </row>
    <row r="62" spans="3:51" x14ac:dyDescent="0.45">
      <c r="C62" s="110" t="s">
        <v>121</v>
      </c>
      <c r="D62" s="111">
        <f>SUM(D44:D50)</f>
        <v>1024100</v>
      </c>
      <c r="E62" s="111">
        <f t="shared" ref="E62:R62" si="51">SUM(E44:E50)</f>
        <v>1066005</v>
      </c>
      <c r="F62" s="111">
        <f t="shared" si="51"/>
        <v>1079434</v>
      </c>
      <c r="G62" s="111">
        <f t="shared" si="51"/>
        <v>1799010</v>
      </c>
      <c r="H62" s="111">
        <f t="shared" si="51"/>
        <v>2318298</v>
      </c>
      <c r="I62" s="111">
        <f t="shared" si="51"/>
        <v>2236193</v>
      </c>
      <c r="J62" s="111">
        <f t="shared" si="51"/>
        <v>2280512</v>
      </c>
      <c r="K62" s="111">
        <f t="shared" si="51"/>
        <v>2311591</v>
      </c>
      <c r="L62" s="111">
        <f t="shared" si="51"/>
        <v>2268614</v>
      </c>
      <c r="M62" s="111">
        <f t="shared" si="51"/>
        <v>2209670</v>
      </c>
      <c r="N62" s="111">
        <f t="shared" si="51"/>
        <v>2250785</v>
      </c>
      <c r="O62" s="111">
        <f t="shared" si="51"/>
        <v>2255160</v>
      </c>
      <c r="P62" s="111">
        <f t="shared" si="51"/>
        <v>2214084</v>
      </c>
      <c r="Q62" s="111">
        <f t="shared" si="51"/>
        <v>2331882</v>
      </c>
      <c r="R62" s="111">
        <f t="shared" si="51"/>
        <v>2365436</v>
      </c>
      <c r="U62" s="110"/>
      <c r="V62" s="110"/>
      <c r="W62" s="110"/>
      <c r="X62" s="110"/>
      <c r="Y62" s="110"/>
      <c r="Z62" s="110"/>
      <c r="AA62" s="110"/>
      <c r="AB62" s="110"/>
      <c r="AC62" s="110"/>
      <c r="AD62" s="110"/>
      <c r="AE62" s="110"/>
      <c r="AF62" s="110"/>
      <c r="AG62" s="110"/>
      <c r="AH62" s="110"/>
      <c r="AI62" s="110"/>
    </row>
    <row r="63" spans="3:51" x14ac:dyDescent="0.45">
      <c r="C63" s="110" t="s">
        <v>122</v>
      </c>
      <c r="D63" s="111">
        <f>D61-D62</f>
        <v>0</v>
      </c>
      <c r="E63" s="111">
        <f t="shared" ref="E63:R63" si="52">E61-E62</f>
        <v>0</v>
      </c>
      <c r="F63" s="111">
        <f t="shared" si="52"/>
        <v>0</v>
      </c>
      <c r="G63" s="111">
        <f t="shared" si="52"/>
        <v>0</v>
      </c>
      <c r="H63" s="111">
        <f t="shared" si="52"/>
        <v>0</v>
      </c>
      <c r="I63" s="111">
        <f t="shared" si="52"/>
        <v>0</v>
      </c>
      <c r="J63" s="111">
        <f t="shared" si="52"/>
        <v>0</v>
      </c>
      <c r="K63" s="111">
        <f t="shared" si="52"/>
        <v>0</v>
      </c>
      <c r="L63" s="111">
        <f t="shared" si="52"/>
        <v>0</v>
      </c>
      <c r="M63" s="111">
        <f t="shared" si="52"/>
        <v>0</v>
      </c>
      <c r="N63" s="111">
        <f t="shared" si="52"/>
        <v>0</v>
      </c>
      <c r="O63" s="111">
        <f t="shared" si="52"/>
        <v>0</v>
      </c>
      <c r="P63" s="111">
        <f t="shared" si="52"/>
        <v>0</v>
      </c>
      <c r="Q63" s="111">
        <f t="shared" si="52"/>
        <v>0</v>
      </c>
      <c r="R63" s="111">
        <f t="shared" si="52"/>
        <v>0</v>
      </c>
      <c r="U63" s="110" t="s">
        <v>120</v>
      </c>
      <c r="V63" s="111">
        <f>SUM(V55:V61)</f>
        <v>9309.6280000000042</v>
      </c>
      <c r="W63" s="111">
        <f t="shared" ref="W63:AI63" si="53">SUM(W55:W61)</f>
        <v>9276.8790000000026</v>
      </c>
      <c r="X63" s="111">
        <f t="shared" si="53"/>
        <v>9083.0240000000031</v>
      </c>
      <c r="Y63" s="111">
        <f t="shared" si="53"/>
        <v>10335.080000000005</v>
      </c>
      <c r="Z63" s="111">
        <f t="shared" si="53"/>
        <v>11234.388000000003</v>
      </c>
      <c r="AA63" s="111">
        <f t="shared" si="53"/>
        <v>11654.220000000005</v>
      </c>
      <c r="AB63" s="111">
        <f t="shared" si="53"/>
        <v>12032.790000000008</v>
      </c>
      <c r="AC63" s="111">
        <f t="shared" si="53"/>
        <v>12749.270000000006</v>
      </c>
      <c r="AD63" s="111">
        <f t="shared" si="53"/>
        <v>13397.020000000006</v>
      </c>
      <c r="AE63" s="111">
        <f t="shared" si="53"/>
        <v>14590.620000000003</v>
      </c>
      <c r="AF63" s="111">
        <f t="shared" si="53"/>
        <v>15958.550000000003</v>
      </c>
      <c r="AG63" s="111">
        <f t="shared" si="53"/>
        <v>16832.519999999997</v>
      </c>
      <c r="AH63" s="111">
        <f t="shared" si="53"/>
        <v>18061.25</v>
      </c>
      <c r="AI63" s="111">
        <f t="shared" si="53"/>
        <v>20161.09999999998</v>
      </c>
    </row>
    <row r="64" spans="3:51" x14ac:dyDescent="0.45">
      <c r="C64" s="110"/>
      <c r="D64" s="110"/>
      <c r="E64" s="110"/>
      <c r="F64" s="110"/>
      <c r="G64" s="110"/>
      <c r="H64" s="110"/>
      <c r="I64" s="110"/>
      <c r="J64" s="110"/>
      <c r="K64" s="110"/>
      <c r="L64" s="110"/>
      <c r="M64" s="110"/>
      <c r="N64" s="110"/>
      <c r="O64" s="110"/>
      <c r="P64" s="110"/>
      <c r="Q64" s="110"/>
      <c r="R64" s="110"/>
      <c r="U64" s="110" t="s">
        <v>119</v>
      </c>
      <c r="V64" s="111">
        <f>V53-V63</f>
        <v>0</v>
      </c>
      <c r="W64" s="111">
        <f t="shared" ref="W64:AI64" si="54">W53-W63</f>
        <v>0</v>
      </c>
      <c r="X64" s="111">
        <f t="shared" si="54"/>
        <v>0</v>
      </c>
      <c r="Y64" s="111">
        <f t="shared" si="54"/>
        <v>0</v>
      </c>
      <c r="Z64" s="111">
        <f t="shared" si="54"/>
        <v>0</v>
      </c>
      <c r="AA64" s="111">
        <f t="shared" si="54"/>
        <v>0</v>
      </c>
      <c r="AB64" s="111">
        <f t="shared" si="54"/>
        <v>0</v>
      </c>
      <c r="AC64" s="111">
        <f t="shared" si="54"/>
        <v>0</v>
      </c>
      <c r="AD64" s="111">
        <f t="shared" si="54"/>
        <v>0</v>
      </c>
      <c r="AE64" s="111">
        <f t="shared" si="54"/>
        <v>0</v>
      </c>
      <c r="AF64" s="111">
        <f t="shared" si="54"/>
        <v>0</v>
      </c>
      <c r="AG64" s="111">
        <f t="shared" si="54"/>
        <v>0</v>
      </c>
      <c r="AH64" s="111">
        <f t="shared" si="54"/>
        <v>0</v>
      </c>
      <c r="AI64" s="111">
        <f t="shared" si="54"/>
        <v>0</v>
      </c>
      <c r="AJ64" s="5"/>
    </row>
    <row r="65" spans="18:18" x14ac:dyDescent="0.45">
      <c r="R65" s="110"/>
    </row>
  </sheetData>
  <autoFilter ref="A3:BO3" xr:uid="{F48DFBB2-84D8-4101-BC24-2B3ED9005296}">
    <sortState xmlns:xlrd2="http://schemas.microsoft.com/office/spreadsheetml/2017/richdata2" ref="A4:BO41">
      <sortCondition ref="C3"/>
    </sortState>
  </autoFilter>
  <sortState xmlns:xlrd2="http://schemas.microsoft.com/office/spreadsheetml/2017/richdata2" ref="B3:B230">
    <sortCondition ref="B3"/>
  </sortState>
  <pageMargins left="0.7" right="0.7" top="0.75" bottom="0.75" header="0.3" footer="0.3"/>
  <pageSetup paperSize="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3DD14CFD9FBD4EBDCEB63F30906E8F" ma:contentTypeVersion="8" ma:contentTypeDescription="Create a new document." ma:contentTypeScope="" ma:versionID="6dbd9a7a1ee51aed6e9f1d5ebec17144">
  <xsd:schema xmlns:xsd="http://www.w3.org/2001/XMLSchema" xmlns:xs="http://www.w3.org/2001/XMLSchema" xmlns:p="http://schemas.microsoft.com/office/2006/metadata/properties" xmlns:ns2="60d0a146-3f0b-42c9-92dd-b6c7a899c6ed" xmlns:ns3="bea2e60f-32f2-4571-b4d9-99f584db4b0e" targetNamespace="http://schemas.microsoft.com/office/2006/metadata/properties" ma:root="true" ma:fieldsID="84fb1cb34ec2240a37663654f2e41a1a" ns2:_="" ns3:_="">
    <xsd:import namespace="60d0a146-3f0b-42c9-92dd-b6c7a899c6ed"/>
    <xsd:import namespace="bea2e60f-32f2-4571-b4d9-99f584db4b0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d0a146-3f0b-42c9-92dd-b6c7a899c6e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ea2e60f-32f2-4571-b4d9-99f584db4b0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0d0a146-3f0b-42c9-92dd-b6c7a899c6ed">TMCORRESPOND-947285611-2589</_dlc_DocId>
    <_dlc_DocIdUrl xmlns="60d0a146-3f0b-42c9-92dd-b6c7a899c6ed">
      <Url>https://nationalauditoffice.sharepoint.com/sites/TMCorrespondence/_layouts/15/DocIdRedir.aspx?ID=TMCORRESPOND-947285611-2589</Url>
      <Description>TMCORRESPOND-947285611-2589</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1F5DFFF-EE18-4BA1-B82F-DF25A407E168}"/>
</file>

<file path=customXml/itemProps2.xml><?xml version="1.0" encoding="utf-8"?>
<ds:datastoreItem xmlns:ds="http://schemas.openxmlformats.org/officeDocument/2006/customXml" ds:itemID="{D380D3C7-8D6E-49F0-B520-D230F2BE0E86}">
  <ds:schemaRefs>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fa3c1a53-dc5f-4a8e-af34-4a235a2ff4b5"/>
    <ds:schemaRef ds:uri="60d0a146-3f0b-42c9-92dd-b6c7a899c6ed"/>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8BF2DB56-83C4-483A-8FAE-56D9ECACB107}">
  <ds:schemaRefs>
    <ds:schemaRef ds:uri="http://schemas.microsoft.com/sharepoint/v3/contenttype/forms"/>
  </ds:schemaRefs>
</ds:datastoreItem>
</file>

<file path=customXml/itemProps4.xml><?xml version="1.0" encoding="utf-8"?>
<ds:datastoreItem xmlns:ds="http://schemas.openxmlformats.org/officeDocument/2006/customXml" ds:itemID="{CC8FCDE6-5263-4285-AF11-FC36F2A1C1C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NAO review</vt:lpstr>
      <vt:lpstr>Overall Caveats</vt:lpstr>
      <vt:lpstr>UC IWS actuals notes</vt:lpstr>
      <vt:lpstr>UC WC supply notes</vt:lpstr>
      <vt:lpstr>Inputs &gt;</vt:lpstr>
      <vt:lpstr>District_IWS_Actuals</vt:lpstr>
      <vt:lpstr>UC WC supply forecast</vt:lpstr>
      <vt:lpstr>Calcs &gt;</vt:lpstr>
      <vt:lpstr>Calculations</vt:lpstr>
      <vt:lpstr>Output &gt;</vt:lpstr>
      <vt:lpstr>IWS claimants per UC WC</vt:lpstr>
      <vt:lpstr>Figure 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2024-06-14T09:51:19Z</dcterms:created>
  <dcterms:modified xsi:type="dcterms:W3CDTF">2024-06-17T07:14:08Z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0x010100433DD14CFD9FBD4EBDCEB63F30906E8F</vt:lpwstr>
  </property>
  <property fmtid="{D5CDD505-2E9C-101B-9397-08002B2CF9AE}" pid="3" name="_dlc_DocIdItemGuid">
    <vt:lpwstr>6bdee5a5-df2a-45c4-89dd-deebc6962ec5</vt:lpwstr>
  </property>
  <property fmtid="{D5CDD505-2E9C-101B-9397-08002B2CF9AE}" pid="4" name="NAOClient">
    <vt:lpwstr/>
  </property>
  <property fmtid="{D5CDD505-2E9C-101B-9397-08002B2CF9AE}" pid="5" name="MediaServiceImageTags">
    <vt:lpwstr/>
  </property>
  <property fmtid="{D5CDD505-2E9C-101B-9397-08002B2CF9AE}" pid="6" name="NAOCoverageYear">
    <vt:lpwstr/>
  </property>
  <property fmtid="{D5CDD505-2E9C-101B-9397-08002B2CF9AE}" pid="7" name="NAOCluster">
    <vt:lpwstr/>
  </property>
</Properties>
</file>